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filterPrivacy="1" defaultThemeVersion="124226"/>
  <xr:revisionPtr revIDLastSave="0" documentId="13_ncr:1_{A3B3C6C7-A458-45D2-91E1-7F1F07631743}" xr6:coauthVersionLast="47" xr6:coauthVersionMax="47" xr10:uidLastSave="{00000000-0000-0000-0000-000000000000}"/>
  <bookViews>
    <workbookView xWindow="-120" yWindow="-120" windowWidth="20730" windowHeight="11160" tabRatio="635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8" i="1" l="1"/>
  <c r="E101" i="1"/>
  <c r="M50" i="1"/>
  <c r="E94" i="1" s="1"/>
  <c r="K82" i="1" l="1"/>
  <c r="G84" i="1" l="1"/>
  <c r="K84" i="1" s="1"/>
  <c r="M83" i="1" s="1"/>
  <c r="E98" i="1" s="1"/>
  <c r="G78" i="1" l="1"/>
  <c r="K78" i="1" s="1"/>
  <c r="G76" i="1"/>
  <c r="K76" i="1" s="1"/>
  <c r="M77" i="1" s="1"/>
  <c r="E97" i="1" s="1"/>
  <c r="X67" i="1" l="1"/>
  <c r="X68" i="1"/>
  <c r="X69" i="1"/>
  <c r="X70" i="1"/>
  <c r="X71" i="1"/>
  <c r="V67" i="1"/>
  <c r="V68" i="1"/>
  <c r="V69" i="1"/>
  <c r="V70" i="1"/>
  <c r="V71" i="1"/>
  <c r="X62" i="1"/>
  <c r="X63" i="1"/>
  <c r="X64" i="1"/>
  <c r="X61" i="1"/>
  <c r="V62" i="1"/>
  <c r="V63" i="1"/>
  <c r="V64" i="1"/>
  <c r="V61" i="1"/>
  <c r="L55" i="1"/>
  <c r="N55" i="1" s="1"/>
  <c r="L56" i="1"/>
  <c r="N56" i="1" s="1"/>
  <c r="L57" i="1"/>
  <c r="N57" i="1" s="1"/>
  <c r="L54" i="1"/>
  <c r="N54" i="1" s="1"/>
  <c r="M43" i="1"/>
  <c r="M44" i="1"/>
  <c r="Q44" i="1" s="1"/>
  <c r="M45" i="1"/>
  <c r="M46" i="1"/>
  <c r="M47" i="1"/>
  <c r="M48" i="1"/>
  <c r="M49" i="1"/>
  <c r="E95" i="1" s="1"/>
  <c r="M42" i="1"/>
  <c r="Q50" i="1" s="1"/>
  <c r="E99" i="1" s="1"/>
  <c r="Q47" i="1" l="1"/>
  <c r="M51" i="1"/>
  <c r="N58" i="1"/>
  <c r="V72" i="1"/>
  <c r="X72" i="1"/>
  <c r="G87" i="1" s="1"/>
  <c r="U75" i="1" l="1"/>
  <c r="E96" i="1" s="1"/>
  <c r="G86" i="1"/>
</calcChain>
</file>

<file path=xl/sharedStrings.xml><?xml version="1.0" encoding="utf-8"?>
<sst xmlns="http://schemas.openxmlformats.org/spreadsheetml/2006/main" count="192" uniqueCount="138">
  <si>
    <t>Given condition</t>
  </si>
  <si>
    <t>type of building</t>
  </si>
  <si>
    <t>Location:</t>
  </si>
  <si>
    <t>Guwahati</t>
  </si>
  <si>
    <t>Student activity center</t>
  </si>
  <si>
    <t>Number of floor</t>
  </si>
  <si>
    <t>Floor Area</t>
  </si>
  <si>
    <t>Floor to floor height</t>
  </si>
  <si>
    <t xml:space="preserve">          11ft</t>
  </si>
  <si>
    <t>building orientation:west facing</t>
  </si>
  <si>
    <t xml:space="preserve">west side </t>
  </si>
  <si>
    <t>reflective glasses</t>
  </si>
  <si>
    <t>north &amp; south</t>
  </si>
  <si>
    <t>wall</t>
  </si>
  <si>
    <t>east</t>
  </si>
  <si>
    <t>window 18% area</t>
  </si>
  <si>
    <t>wall 82% area</t>
  </si>
  <si>
    <t>U factor</t>
  </si>
  <si>
    <t xml:space="preserve"> wall glass</t>
  </si>
  <si>
    <t>entrance &amp; exit door glass</t>
  </si>
  <si>
    <t>north ,south &amp; east wall</t>
  </si>
  <si>
    <t>ground</t>
  </si>
  <si>
    <t>roof</t>
  </si>
  <si>
    <t>window glass</t>
  </si>
  <si>
    <t>recommended ventilation</t>
  </si>
  <si>
    <t>occupancy</t>
  </si>
  <si>
    <t>Design condition</t>
  </si>
  <si>
    <t>(26.18'N,91.67'E)</t>
  </si>
  <si>
    <t>Outdoor DBT</t>
  </si>
  <si>
    <t>Outdoor relative humidity</t>
  </si>
  <si>
    <t>Indoor design DBT</t>
  </si>
  <si>
    <t>Indoor relative humidity</t>
  </si>
  <si>
    <t>daily range</t>
  </si>
  <si>
    <t>wind velocity</t>
  </si>
  <si>
    <t>Calculation of CLTDc</t>
  </si>
  <si>
    <t>CLTDc</t>
  </si>
  <si>
    <t xml:space="preserve">  =</t>
  </si>
  <si>
    <t>CLTD +(78-inside design temp)+(mean outdoor temp-85)</t>
  </si>
  <si>
    <t>mean outdoor temp</t>
  </si>
  <si>
    <t xml:space="preserve"> =</t>
  </si>
  <si>
    <t>outdoor design DBT -(daily rangr/2)</t>
  </si>
  <si>
    <t>CLTD</t>
  </si>
  <si>
    <t>north wall</t>
  </si>
  <si>
    <t>south wall</t>
  </si>
  <si>
    <t>east wall</t>
  </si>
  <si>
    <t>reflective glass</t>
  </si>
  <si>
    <t>entrance door glass</t>
  </si>
  <si>
    <t>exit door glass</t>
  </si>
  <si>
    <t>SENSIBLE HEAT GAIN THROUGH WALL</t>
  </si>
  <si>
    <t>SIDE</t>
  </si>
  <si>
    <t>AREA ft^2</t>
  </si>
  <si>
    <t>U</t>
  </si>
  <si>
    <t>SENSIBLE LOAD</t>
  </si>
  <si>
    <t>WALL</t>
  </si>
  <si>
    <t>glass (west)</t>
  </si>
  <si>
    <t>RADIATION HEAT LOAD CALCULATION</t>
  </si>
  <si>
    <t>shading coefficient</t>
  </si>
  <si>
    <t>CLF</t>
  </si>
  <si>
    <t>Max SHGF</t>
  </si>
  <si>
    <t>SCL</t>
  </si>
  <si>
    <t>Qradiation</t>
  </si>
  <si>
    <t>Q=A*U*CLTDc</t>
  </si>
  <si>
    <t>Qrad=A*SC*SCL</t>
  </si>
  <si>
    <t>HALL</t>
  </si>
  <si>
    <t>NO.OF PEOPLE</t>
  </si>
  <si>
    <t>SHG</t>
  </si>
  <si>
    <t>LHG</t>
  </si>
  <si>
    <t>CLF (shg)</t>
  </si>
  <si>
    <t>AREA (light)</t>
  </si>
  <si>
    <t>THUB RULE (w/ft^2)</t>
  </si>
  <si>
    <t>CLF (light)</t>
  </si>
  <si>
    <t>APPLIANCES</t>
  </si>
  <si>
    <t>NO.</t>
  </si>
  <si>
    <t>CLF(APPLI)</t>
  </si>
  <si>
    <t>Qlatent</t>
  </si>
  <si>
    <t>Qsensible</t>
  </si>
  <si>
    <t>yoga hall</t>
  </si>
  <si>
    <t>laptop</t>
  </si>
  <si>
    <t>RATING</t>
  </si>
  <si>
    <t>sound system</t>
  </si>
  <si>
    <t>conference hall</t>
  </si>
  <si>
    <t>photography club</t>
  </si>
  <si>
    <t>Movie club</t>
  </si>
  <si>
    <t>Fine art club</t>
  </si>
  <si>
    <t>Aeromodelling club</t>
  </si>
  <si>
    <t>Robotics room</t>
  </si>
  <si>
    <t>laptops</t>
  </si>
  <si>
    <t>Laptop</t>
  </si>
  <si>
    <t>TOTAL</t>
  </si>
  <si>
    <t>CFM</t>
  </si>
  <si>
    <t>To</t>
  </si>
  <si>
    <t>Ti</t>
  </si>
  <si>
    <t>ΔT</t>
  </si>
  <si>
    <t xml:space="preserve">       </t>
  </si>
  <si>
    <t>factor</t>
  </si>
  <si>
    <t>Wo</t>
  </si>
  <si>
    <t>Wi</t>
  </si>
  <si>
    <t>ΔW</t>
  </si>
  <si>
    <t>VENTILATION HEAT LOAD CALCULATION</t>
  </si>
  <si>
    <t>INFILTRATION HEAT LOAD CALCULATION</t>
  </si>
  <si>
    <t>Tc</t>
  </si>
  <si>
    <t>ΔTc</t>
  </si>
  <si>
    <t>Wc</t>
  </si>
  <si>
    <t>ΔWc</t>
  </si>
  <si>
    <t>PEOPLE</t>
  </si>
  <si>
    <t>Qsensible total</t>
  </si>
  <si>
    <t>Qlatent total</t>
  </si>
  <si>
    <t>LOAD CALCULATION FOR GROUND FLOOR</t>
  </si>
  <si>
    <t>LOAD CALCULATION FOR FIRST FLOOR</t>
  </si>
  <si>
    <t>OCCUPANCY+LIGHT+APPLIANCES</t>
  </si>
  <si>
    <t>223 people</t>
  </si>
  <si>
    <t xml:space="preserve">98.6℉
</t>
  </si>
  <si>
    <t xml:space="preserve">75.2 ℉
</t>
  </si>
  <si>
    <t xml:space="preserve">21.5 ℉
</t>
  </si>
  <si>
    <t>3.1 kmph</t>
  </si>
  <si>
    <t>87.8F</t>
  </si>
  <si>
    <t>Walls</t>
  </si>
  <si>
    <t>Window glass(East)</t>
  </si>
  <si>
    <t>reflective glass(West)</t>
  </si>
  <si>
    <t>Dance hall</t>
  </si>
  <si>
    <t>Xpression hall</t>
  </si>
  <si>
    <t>10 CFM/ person</t>
  </si>
  <si>
    <t>Qvant</t>
  </si>
  <si>
    <t>Qinf</t>
  </si>
  <si>
    <t>Qappl+Qpeople</t>
  </si>
  <si>
    <t>Qwall</t>
  </si>
  <si>
    <t>Qwindow</t>
  </si>
  <si>
    <t>Qfront</t>
  </si>
  <si>
    <t>Cooling Load Components</t>
  </si>
  <si>
    <t>Windows</t>
  </si>
  <si>
    <t>Roof</t>
  </si>
  <si>
    <t>Floor</t>
  </si>
  <si>
    <t>INFILTRATION</t>
  </si>
  <si>
    <t>VENTILATION</t>
  </si>
  <si>
    <t>Total Load (Btu/hr)</t>
  </si>
  <si>
    <t>Front Side Glass</t>
  </si>
  <si>
    <t>Qtotal</t>
  </si>
  <si>
    <t>People+Appliances+Light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</si>
</sst>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9" fontId="0" fillId="0" borderId="0" xfId="0" applyNumberFormat="1"/>
    <xf numFmtId="0" fontId="0" fillId="0" borderId="0" xfId="0" applyFont="1"/>
    <xf numFmtId="0" fontId="2" fillId="0" borderId="0" xfId="0" applyFont="1"/>
    <xf numFmtId="0" fontId="0" fillId="2" borderId="0" xfId="0" applyFill="1"/>
    <xf numFmtId="0" fontId="5" fillId="2" borderId="0" xfId="0" applyFont="1" applyFill="1"/>
    <xf numFmtId="0" fontId="7" fillId="3" borderId="0" xfId="0" applyFont="1" applyFill="1"/>
    <xf numFmtId="0" fontId="0" fillId="3" borderId="0" xfId="0" applyFill="1"/>
    <xf numFmtId="0" fontId="2" fillId="2" borderId="0" xfId="0" applyFont="1" applyFill="1"/>
    <xf numFmtId="0" fontId="6" fillId="4" borderId="0" xfId="0" applyFont="1" applyFill="1"/>
    <xf numFmtId="0" fontId="2" fillId="5" borderId="0" xfId="0" applyFont="1" applyFill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967658632042976E-2"/>
          <c:y val="0.19944989741283806"/>
          <c:w val="0.82776437969408412"/>
          <c:h val="0.70461039447063478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D4B2-4064-A40E-9A6CF3C0B0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D4B2-4064-A40E-9A6CF3C0B0E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D4B2-4064-A40E-9A6CF3C0B0E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D4B2-4064-A40E-9A6CF3C0B0E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D4B2-4064-A40E-9A6CF3C0B0E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D4B2-4064-A40E-9A6CF3C0B0E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D4B2-4064-A40E-9A6CF3C0B0E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D4B2-4064-A40E-9A6CF3C0B0E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D4B2-4064-A40E-9A6CF3C0B0E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D4B2-4064-A40E-9A6CF3C0B0E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D4B2-4064-A40E-9A6CF3C0B0E8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D4B2-4064-A40E-9A6CF3C0B0E8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D4B2-4064-A40E-9A6CF3C0B0E8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D4B2-4064-A40E-9A6CF3C0B0E8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D4B2-4064-A40E-9A6CF3C0B0E8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D4B2-4064-A40E-9A6CF3C0B0E8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Sheet1!$A$92:$A$99</c:f>
              <c:strCache>
                <c:ptCount val="8"/>
                <c:pt idx="0">
                  <c:v>Walls</c:v>
                </c:pt>
                <c:pt idx="1">
                  <c:v>Windows</c:v>
                </c:pt>
                <c:pt idx="2">
                  <c:v>Roof</c:v>
                </c:pt>
                <c:pt idx="3">
                  <c:v>Floor</c:v>
                </c:pt>
                <c:pt idx="4">
                  <c:v>People+Appliances+Light</c:v>
                </c:pt>
                <c:pt idx="5">
                  <c:v>INFILTRATION</c:v>
                </c:pt>
                <c:pt idx="6">
                  <c:v>VENTILATION</c:v>
                </c:pt>
                <c:pt idx="7">
                  <c:v>Front Side Glass</c:v>
                </c:pt>
              </c:strCache>
            </c:strRef>
          </c:cat>
          <c:val>
            <c:numRef>
              <c:f>Sheet1!$E$92:$E$99</c:f>
              <c:numCache>
                <c:formatCode>General</c:formatCode>
                <c:ptCount val="8"/>
                <c:pt idx="0">
                  <c:v>69943.820000000007</c:v>
                </c:pt>
                <c:pt idx="1">
                  <c:v>141255.20000000001</c:v>
                </c:pt>
                <c:pt idx="2">
                  <c:v>295895.50199999998</c:v>
                </c:pt>
                <c:pt idx="3">
                  <c:v>80134.703999999998</c:v>
                </c:pt>
                <c:pt idx="4">
                  <c:v>175283.45</c:v>
                </c:pt>
                <c:pt idx="5">
                  <c:v>303520.83999999997</c:v>
                </c:pt>
                <c:pt idx="6">
                  <c:v>410676.79999999993</c:v>
                </c:pt>
                <c:pt idx="7">
                  <c:v>358690.34880000004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B2-4064-A40E-9A6CF3C0B0E8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457200</xdr:colOff>
      <xdr:row>11</xdr:row>
      <xdr:rowOff>14287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943600" y="23955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457200</xdr:colOff>
      <xdr:row>11</xdr:row>
      <xdr:rowOff>14287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5943600" y="23955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457200</xdr:colOff>
      <xdr:row>72</xdr:row>
      <xdr:rowOff>157162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5943600" y="181689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7</xdr:col>
      <xdr:colOff>219074</xdr:colOff>
      <xdr:row>85</xdr:row>
      <xdr:rowOff>23811</xdr:rowOff>
    </xdr:from>
    <xdr:to>
      <xdr:col>17</xdr:col>
      <xdr:colOff>38099</xdr:colOff>
      <xdr:row>102</xdr:row>
      <xdr:rowOff>171449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404D487-2A6B-4532-8690-889C23AC15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1"/>
  <sheetViews>
    <sheetView tabSelected="1" topLeftCell="A78" zoomScaleNormal="100" workbookViewId="0">
      <selection activeCell="F93" sqref="F93"/>
    </sheetView>
  </sheetViews>
  <sheetFormatPr defaultRowHeight="15" x14ac:dyDescent="0.25"/>
  <cols>
    <col min="1" max="1" width="36.7109375" bestFit="1" customWidth="1"/>
    <col min="2" max="4" width="9.140625" customWidth="1"/>
    <col min="7" max="7" width="14.28515625" bestFit="1" customWidth="1"/>
    <col min="8" max="10" width="9.140625" customWidth="1"/>
    <col min="22" max="22" width="13.28515625" customWidth="1"/>
  </cols>
  <sheetData>
    <row r="1" spans="1:7" ht="26.25" x14ac:dyDescent="0.4">
      <c r="A1" s="1" t="s">
        <v>0</v>
      </c>
      <c r="B1" s="1"/>
    </row>
    <row r="2" spans="1:7" x14ac:dyDescent="0.25">
      <c r="A2" t="s">
        <v>2</v>
      </c>
      <c r="B2" t="s">
        <v>3</v>
      </c>
    </row>
    <row r="3" spans="1:7" x14ac:dyDescent="0.25">
      <c r="A3" t="s">
        <v>1</v>
      </c>
      <c r="C3" t="s">
        <v>4</v>
      </c>
    </row>
    <row r="4" spans="1:7" x14ac:dyDescent="0.25">
      <c r="A4" t="s">
        <v>5</v>
      </c>
      <c r="C4">
        <v>2</v>
      </c>
    </row>
    <row r="5" spans="1:7" x14ac:dyDescent="0.25">
      <c r="A5" t="s">
        <v>6</v>
      </c>
      <c r="C5">
        <v>22530</v>
      </c>
    </row>
    <row r="6" spans="1:7" x14ac:dyDescent="0.25">
      <c r="A6" t="s">
        <v>7</v>
      </c>
      <c r="C6" t="s">
        <v>8</v>
      </c>
    </row>
    <row r="7" spans="1:7" x14ac:dyDescent="0.25">
      <c r="A7" t="s">
        <v>9</v>
      </c>
    </row>
    <row r="8" spans="1:7" x14ac:dyDescent="0.25">
      <c r="A8" t="s">
        <v>10</v>
      </c>
      <c r="C8" t="s">
        <v>11</v>
      </c>
    </row>
    <row r="9" spans="1:7" x14ac:dyDescent="0.25">
      <c r="A9" t="s">
        <v>12</v>
      </c>
      <c r="C9" t="s">
        <v>13</v>
      </c>
    </row>
    <row r="10" spans="1:7" x14ac:dyDescent="0.25">
      <c r="A10" t="s">
        <v>14</v>
      </c>
      <c r="C10" t="s">
        <v>15</v>
      </c>
      <c r="G10" t="s">
        <v>16</v>
      </c>
    </row>
    <row r="11" spans="1:7" ht="26.25" x14ac:dyDescent="0.4">
      <c r="A11" s="1" t="s">
        <v>17</v>
      </c>
    </row>
    <row r="12" spans="1:7" x14ac:dyDescent="0.25">
      <c r="A12" t="s">
        <v>18</v>
      </c>
      <c r="E12">
        <v>0.83</v>
      </c>
    </row>
    <row r="13" spans="1:7" x14ac:dyDescent="0.25">
      <c r="A13" t="s">
        <v>19</v>
      </c>
      <c r="E13">
        <v>0.88</v>
      </c>
    </row>
    <row r="14" spans="1:7" x14ac:dyDescent="0.25">
      <c r="A14" t="s">
        <v>20</v>
      </c>
      <c r="E14">
        <v>0.1799</v>
      </c>
    </row>
    <row r="15" spans="1:7" x14ac:dyDescent="0.25">
      <c r="A15" t="s">
        <v>21</v>
      </c>
      <c r="E15">
        <v>0.152</v>
      </c>
    </row>
    <row r="16" spans="1:7" x14ac:dyDescent="0.25">
      <c r="A16" t="s">
        <v>22</v>
      </c>
    </row>
    <row r="17" spans="1:8" x14ac:dyDescent="0.25">
      <c r="A17" t="s">
        <v>23</v>
      </c>
      <c r="E17">
        <v>0.83</v>
      </c>
    </row>
    <row r="18" spans="1:8" x14ac:dyDescent="0.25">
      <c r="A18" t="s">
        <v>24</v>
      </c>
      <c r="E18" t="s">
        <v>121</v>
      </c>
    </row>
    <row r="19" spans="1:8" x14ac:dyDescent="0.25">
      <c r="A19" t="s">
        <v>25</v>
      </c>
      <c r="E19" t="s">
        <v>110</v>
      </c>
    </row>
    <row r="20" spans="1:8" ht="31.5" x14ac:dyDescent="0.5">
      <c r="A20" s="3" t="s">
        <v>26</v>
      </c>
    </row>
    <row r="21" spans="1:8" x14ac:dyDescent="0.25">
      <c r="A21" t="s">
        <v>2</v>
      </c>
      <c r="B21" t="s">
        <v>27</v>
      </c>
    </row>
    <row r="22" spans="1:8" ht="30" x14ac:dyDescent="0.25">
      <c r="A22" t="s">
        <v>28</v>
      </c>
      <c r="F22" s="4" t="s">
        <v>111</v>
      </c>
    </row>
    <row r="23" spans="1:8" x14ac:dyDescent="0.25">
      <c r="A23" t="s">
        <v>29</v>
      </c>
      <c r="F23" s="5">
        <v>0.8</v>
      </c>
    </row>
    <row r="24" spans="1:8" ht="30" x14ac:dyDescent="0.25">
      <c r="A24" t="s">
        <v>30</v>
      </c>
      <c r="F24" s="4" t="s">
        <v>112</v>
      </c>
    </row>
    <row r="25" spans="1:8" x14ac:dyDescent="0.25">
      <c r="A25" t="s">
        <v>31</v>
      </c>
      <c r="F25" s="5">
        <v>0.5</v>
      </c>
    </row>
    <row r="26" spans="1:8" ht="30" x14ac:dyDescent="0.25">
      <c r="A26" t="s">
        <v>32</v>
      </c>
      <c r="F26" s="4" t="s">
        <v>113</v>
      </c>
    </row>
    <row r="27" spans="1:8" x14ac:dyDescent="0.25">
      <c r="A27" t="s">
        <v>33</v>
      </c>
      <c r="F27" s="5" t="s">
        <v>114</v>
      </c>
    </row>
    <row r="28" spans="1:8" ht="28.5" x14ac:dyDescent="0.45">
      <c r="A28" s="2" t="s">
        <v>34</v>
      </c>
    </row>
    <row r="29" spans="1:8" x14ac:dyDescent="0.25">
      <c r="A29" t="s">
        <v>35</v>
      </c>
      <c r="E29" t="s">
        <v>36</v>
      </c>
      <c r="F29" t="s">
        <v>37</v>
      </c>
    </row>
    <row r="30" spans="1:8" x14ac:dyDescent="0.25">
      <c r="A30" t="s">
        <v>38</v>
      </c>
      <c r="E30" t="s">
        <v>39</v>
      </c>
      <c r="F30" t="s">
        <v>40</v>
      </c>
    </row>
    <row r="31" spans="1:8" x14ac:dyDescent="0.25">
      <c r="A31" t="s">
        <v>38</v>
      </c>
      <c r="E31" s="4" t="s">
        <v>115</v>
      </c>
    </row>
    <row r="32" spans="1:8" x14ac:dyDescent="0.25">
      <c r="A32" t="s">
        <v>116</v>
      </c>
      <c r="E32" t="s">
        <v>41</v>
      </c>
      <c r="H32" t="s">
        <v>35</v>
      </c>
    </row>
    <row r="33" spans="1:18" x14ac:dyDescent="0.25">
      <c r="A33" t="s">
        <v>42</v>
      </c>
      <c r="E33">
        <v>21</v>
      </c>
      <c r="H33">
        <v>26.6</v>
      </c>
    </row>
    <row r="34" spans="1:18" x14ac:dyDescent="0.25">
      <c r="A34" t="s">
        <v>43</v>
      </c>
      <c r="E34">
        <v>26</v>
      </c>
      <c r="H34">
        <v>31.6</v>
      </c>
    </row>
    <row r="35" spans="1:18" x14ac:dyDescent="0.25">
      <c r="A35" t="s">
        <v>44</v>
      </c>
      <c r="E35">
        <v>33</v>
      </c>
      <c r="H35">
        <v>38.6</v>
      </c>
    </row>
    <row r="36" spans="1:18" x14ac:dyDescent="0.25">
      <c r="A36" t="s">
        <v>45</v>
      </c>
      <c r="E36">
        <v>14</v>
      </c>
      <c r="H36">
        <v>19.600000000000001</v>
      </c>
    </row>
    <row r="37" spans="1:18" x14ac:dyDescent="0.25">
      <c r="A37" t="s">
        <v>23</v>
      </c>
      <c r="E37">
        <v>14</v>
      </c>
      <c r="H37">
        <v>19.600000000000001</v>
      </c>
    </row>
    <row r="38" spans="1:18" x14ac:dyDescent="0.25">
      <c r="A38" t="s">
        <v>46</v>
      </c>
      <c r="E38">
        <v>14</v>
      </c>
      <c r="H38">
        <v>19.600000000000001</v>
      </c>
    </row>
    <row r="39" spans="1:18" x14ac:dyDescent="0.25">
      <c r="A39" t="s">
        <v>47</v>
      </c>
      <c r="E39">
        <v>14</v>
      </c>
      <c r="H39">
        <v>19.600000000000001</v>
      </c>
    </row>
    <row r="40" spans="1:18" ht="31.5" x14ac:dyDescent="0.5">
      <c r="H40" s="3" t="s">
        <v>48</v>
      </c>
      <c r="P40" t="s">
        <v>61</v>
      </c>
    </row>
    <row r="41" spans="1:18" s="7" customFormat="1" x14ac:dyDescent="0.25">
      <c r="A41" s="12" t="s">
        <v>53</v>
      </c>
      <c r="B41" s="12"/>
      <c r="C41" s="12"/>
      <c r="D41" s="12" t="s">
        <v>50</v>
      </c>
      <c r="E41" s="12"/>
      <c r="F41" s="12"/>
      <c r="G41" s="12" t="s">
        <v>51</v>
      </c>
      <c r="H41" s="12"/>
      <c r="I41" s="12"/>
      <c r="J41" s="12" t="s">
        <v>35</v>
      </c>
      <c r="K41" s="12"/>
      <c r="L41" s="12"/>
      <c r="M41" s="12" t="s">
        <v>52</v>
      </c>
      <c r="N41" s="12"/>
      <c r="O41" s="12"/>
      <c r="P41" s="12"/>
      <c r="Q41" s="12"/>
      <c r="R41" s="12"/>
    </row>
    <row r="42" spans="1:18" x14ac:dyDescent="0.25">
      <c r="A42" t="s">
        <v>45</v>
      </c>
      <c r="B42" t="s">
        <v>54</v>
      </c>
      <c r="D42">
        <v>6012</v>
      </c>
      <c r="G42">
        <v>0.83</v>
      </c>
      <c r="J42">
        <v>19.600000000000001</v>
      </c>
      <c r="M42">
        <f>(D42*G42*J42)</f>
        <v>97803.216000000015</v>
      </c>
    </row>
    <row r="43" spans="1:18" x14ac:dyDescent="0.25">
      <c r="A43" t="s">
        <v>46</v>
      </c>
      <c r="D43">
        <v>600</v>
      </c>
      <c r="G43">
        <v>0.88</v>
      </c>
      <c r="J43">
        <v>19.600000000000001</v>
      </c>
      <c r="M43">
        <f t="shared" ref="M43:M50" si="0">(D43*G43*J43)</f>
        <v>10348.800000000001</v>
      </c>
      <c r="Q43" t="s">
        <v>125</v>
      </c>
    </row>
    <row r="44" spans="1:18" x14ac:dyDescent="0.25">
      <c r="A44" t="s">
        <v>42</v>
      </c>
      <c r="D44">
        <v>2490</v>
      </c>
      <c r="G44">
        <v>0.1799</v>
      </c>
      <c r="J44">
        <v>26.6</v>
      </c>
      <c r="M44">
        <f t="shared" si="0"/>
        <v>11915.4966</v>
      </c>
      <c r="Q44">
        <f>SUM(M44,M45,M46)</f>
        <v>69943.824720000004</v>
      </c>
    </row>
    <row r="45" spans="1:18" x14ac:dyDescent="0.25">
      <c r="A45" t="s">
        <v>43</v>
      </c>
      <c r="D45">
        <v>2490</v>
      </c>
      <c r="G45">
        <v>0.1799</v>
      </c>
      <c r="J45">
        <v>31.6</v>
      </c>
      <c r="M45">
        <f t="shared" si="0"/>
        <v>14155.251600000001</v>
      </c>
    </row>
    <row r="46" spans="1:18" x14ac:dyDescent="0.25">
      <c r="A46" t="s">
        <v>44</v>
      </c>
      <c r="D46">
        <v>6318</v>
      </c>
      <c r="G46">
        <v>0.1799</v>
      </c>
      <c r="J46">
        <v>38.6</v>
      </c>
      <c r="M46">
        <f t="shared" si="0"/>
        <v>43873.07652000001</v>
      </c>
      <c r="Q46" t="s">
        <v>126</v>
      </c>
    </row>
    <row r="47" spans="1:18" x14ac:dyDescent="0.25">
      <c r="A47" t="s">
        <v>117</v>
      </c>
      <c r="D47">
        <v>750</v>
      </c>
      <c r="G47">
        <v>0.83</v>
      </c>
      <c r="J47">
        <v>19.600000000000001</v>
      </c>
      <c r="M47">
        <f t="shared" si="0"/>
        <v>12201</v>
      </c>
      <c r="Q47">
        <f>SUM(M43,M48,M47,N55,N56,N57)</f>
        <v>141255.24</v>
      </c>
    </row>
    <row r="48" spans="1:18" x14ac:dyDescent="0.25">
      <c r="A48" t="s">
        <v>47</v>
      </c>
      <c r="D48">
        <v>300</v>
      </c>
      <c r="G48">
        <v>0.88</v>
      </c>
      <c r="J48">
        <v>19.600000000000001</v>
      </c>
      <c r="M48">
        <f t="shared" si="0"/>
        <v>5174.4000000000005</v>
      </c>
    </row>
    <row r="49" spans="1:24" x14ac:dyDescent="0.25">
      <c r="A49" t="s">
        <v>21</v>
      </c>
      <c r="D49">
        <v>22530</v>
      </c>
      <c r="G49">
        <v>0.152</v>
      </c>
      <c r="J49">
        <v>23.4</v>
      </c>
      <c r="M49">
        <f t="shared" si="0"/>
        <v>80134.703999999998</v>
      </c>
      <c r="Q49" t="s">
        <v>127</v>
      </c>
    </row>
    <row r="50" spans="1:24" x14ac:dyDescent="0.25">
      <c r="A50" t="s">
        <v>22</v>
      </c>
      <c r="D50">
        <v>22530</v>
      </c>
      <c r="G50">
        <v>0.20649999999999999</v>
      </c>
      <c r="J50">
        <v>63.6</v>
      </c>
      <c r="M50">
        <f t="shared" si="0"/>
        <v>295895.50199999998</v>
      </c>
      <c r="Q50">
        <f>SUM(M42,N54)</f>
        <v>358690.34880000004</v>
      </c>
    </row>
    <row r="51" spans="1:24" x14ac:dyDescent="0.25">
      <c r="L51" t="s">
        <v>88</v>
      </c>
      <c r="M51">
        <f>SUM(M42:M50)</f>
        <v>571501.44672000001</v>
      </c>
    </row>
    <row r="52" spans="1:24" ht="31.5" x14ac:dyDescent="0.5">
      <c r="F52" s="3" t="s">
        <v>55</v>
      </c>
      <c r="N52" t="s">
        <v>62</v>
      </c>
    </row>
    <row r="53" spans="1:24" x14ac:dyDescent="0.25">
      <c r="A53" s="12" t="s">
        <v>49</v>
      </c>
      <c r="B53" s="12"/>
      <c r="C53" s="12" t="s">
        <v>50</v>
      </c>
      <c r="D53" s="12"/>
      <c r="E53" s="12" t="s">
        <v>56</v>
      </c>
      <c r="F53" s="12"/>
      <c r="G53" s="12"/>
      <c r="H53" s="12" t="s">
        <v>57</v>
      </c>
      <c r="I53" s="12"/>
      <c r="J53" s="12" t="s">
        <v>58</v>
      </c>
      <c r="K53" s="12"/>
      <c r="L53" s="12" t="s">
        <v>59</v>
      </c>
      <c r="M53" s="12"/>
      <c r="N53" s="12" t="s">
        <v>60</v>
      </c>
      <c r="O53" s="12"/>
    </row>
    <row r="54" spans="1:24" x14ac:dyDescent="0.25">
      <c r="A54" t="s">
        <v>118</v>
      </c>
      <c r="C54">
        <v>6012</v>
      </c>
      <c r="F54">
        <v>0.27</v>
      </c>
      <c r="H54">
        <v>0.82</v>
      </c>
      <c r="J54">
        <v>196</v>
      </c>
      <c r="L54">
        <f>(H54*J54)</f>
        <v>160.72</v>
      </c>
      <c r="N54">
        <f>(C54*F54*L54)</f>
        <v>260887.13279999999</v>
      </c>
    </row>
    <row r="55" spans="1:24" x14ac:dyDescent="0.25">
      <c r="A55" t="s">
        <v>46</v>
      </c>
      <c r="C55">
        <v>600</v>
      </c>
      <c r="F55">
        <v>0.56999999999999995</v>
      </c>
      <c r="H55">
        <v>0.82</v>
      </c>
      <c r="J55">
        <v>196</v>
      </c>
      <c r="L55">
        <f t="shared" ref="L55:L57" si="1">(H55*J55)</f>
        <v>160.72</v>
      </c>
      <c r="N55">
        <f t="shared" ref="N55:N57" si="2">(C55*F55*L55)</f>
        <v>54966.239999999991</v>
      </c>
    </row>
    <row r="56" spans="1:24" x14ac:dyDescent="0.25">
      <c r="A56" t="s">
        <v>23</v>
      </c>
      <c r="C56">
        <v>750</v>
      </c>
      <c r="F56">
        <v>0.27</v>
      </c>
      <c r="H56">
        <v>0.8</v>
      </c>
      <c r="J56">
        <v>196</v>
      </c>
      <c r="L56">
        <f t="shared" si="1"/>
        <v>156.80000000000001</v>
      </c>
      <c r="N56">
        <f t="shared" si="2"/>
        <v>31752.000000000004</v>
      </c>
    </row>
    <row r="57" spans="1:24" x14ac:dyDescent="0.25">
      <c r="A57" t="s">
        <v>47</v>
      </c>
      <c r="C57">
        <v>300</v>
      </c>
      <c r="F57">
        <v>0.56999999999999995</v>
      </c>
      <c r="H57">
        <v>0.8</v>
      </c>
      <c r="J57">
        <v>196</v>
      </c>
      <c r="L57">
        <f t="shared" si="1"/>
        <v>156.80000000000001</v>
      </c>
      <c r="N57">
        <f t="shared" si="2"/>
        <v>26812.799999999999</v>
      </c>
    </row>
    <row r="58" spans="1:24" x14ac:dyDescent="0.25">
      <c r="M58" t="s">
        <v>88</v>
      </c>
      <c r="N58">
        <f>SUM(N54:N57)</f>
        <v>374418.1728</v>
      </c>
    </row>
    <row r="59" spans="1:24" ht="31.5" x14ac:dyDescent="0.5">
      <c r="E59" s="6"/>
      <c r="F59" s="3" t="s">
        <v>107</v>
      </c>
      <c r="G59" s="6"/>
      <c r="H59" s="6"/>
      <c r="I59" s="6"/>
      <c r="J59" s="6"/>
      <c r="O59" t="s">
        <v>109</v>
      </c>
    </row>
    <row r="60" spans="1:24" x14ac:dyDescent="0.25">
      <c r="A60" s="12" t="s">
        <v>63</v>
      </c>
      <c r="B60" s="12"/>
      <c r="C60" s="12" t="s">
        <v>64</v>
      </c>
      <c r="D60" s="12"/>
      <c r="E60" s="12"/>
      <c r="F60" s="12" t="s">
        <v>65</v>
      </c>
      <c r="G60" s="12" t="s">
        <v>67</v>
      </c>
      <c r="H60" s="12" t="s">
        <v>66</v>
      </c>
      <c r="I60" s="12"/>
      <c r="J60" s="12" t="s">
        <v>68</v>
      </c>
      <c r="K60" s="12"/>
      <c r="L60" s="12" t="s">
        <v>69</v>
      </c>
      <c r="M60" s="12"/>
      <c r="N60" s="12"/>
      <c r="O60" s="12" t="s">
        <v>70</v>
      </c>
      <c r="P60" s="12"/>
      <c r="Q60" s="12" t="s">
        <v>71</v>
      </c>
      <c r="R60" s="12"/>
      <c r="S60" s="12" t="s">
        <v>72</v>
      </c>
      <c r="T60" s="12" t="s">
        <v>73</v>
      </c>
      <c r="U60" s="12" t="s">
        <v>78</v>
      </c>
      <c r="V60" s="12" t="s">
        <v>75</v>
      </c>
      <c r="W60" s="12"/>
      <c r="X60" s="12" t="s">
        <v>74</v>
      </c>
    </row>
    <row r="61" spans="1:24" x14ac:dyDescent="0.25">
      <c r="A61" t="s">
        <v>76</v>
      </c>
      <c r="C61">
        <v>50</v>
      </c>
      <c r="F61">
        <v>580</v>
      </c>
      <c r="G61">
        <v>0.71</v>
      </c>
      <c r="H61">
        <v>870</v>
      </c>
      <c r="J61">
        <v>4000</v>
      </c>
      <c r="L61">
        <v>3</v>
      </c>
      <c r="O61">
        <v>0.45</v>
      </c>
      <c r="S61">
        <v>0</v>
      </c>
      <c r="T61">
        <v>0</v>
      </c>
      <c r="U61">
        <v>0</v>
      </c>
      <c r="V61">
        <f>(C61*F61*G61+J61*L61*O61+S61*T61*U61)</f>
        <v>25990</v>
      </c>
      <c r="X61">
        <f>(C61*H61)</f>
        <v>43500</v>
      </c>
    </row>
    <row r="62" spans="1:24" x14ac:dyDescent="0.25">
      <c r="A62" t="s">
        <v>119</v>
      </c>
      <c r="C62">
        <v>20</v>
      </c>
      <c r="F62">
        <v>580</v>
      </c>
      <c r="G62">
        <v>0.71</v>
      </c>
      <c r="H62">
        <v>870</v>
      </c>
      <c r="J62">
        <v>2100</v>
      </c>
      <c r="L62">
        <v>3</v>
      </c>
      <c r="O62">
        <v>0.45</v>
      </c>
      <c r="Q62" t="s">
        <v>79</v>
      </c>
      <c r="S62">
        <v>1</v>
      </c>
      <c r="T62">
        <v>0.35</v>
      </c>
      <c r="U62">
        <v>682</v>
      </c>
      <c r="V62">
        <f t="shared" ref="V62:V71" si="3">(C62*F62*G62+J62*L62*O62+S62*T62*U62)</f>
        <v>11309.7</v>
      </c>
      <c r="X62">
        <f t="shared" ref="X62:X71" si="4">(C62*H62)</f>
        <v>17400</v>
      </c>
    </row>
    <row r="63" spans="1:24" x14ac:dyDescent="0.25">
      <c r="A63" t="s">
        <v>80</v>
      </c>
      <c r="C63">
        <v>80</v>
      </c>
      <c r="F63">
        <v>250</v>
      </c>
      <c r="G63">
        <v>0.71</v>
      </c>
      <c r="H63">
        <v>200</v>
      </c>
      <c r="J63">
        <v>1050</v>
      </c>
      <c r="L63">
        <v>2</v>
      </c>
      <c r="O63">
        <v>0.45</v>
      </c>
      <c r="Q63" t="s">
        <v>77</v>
      </c>
      <c r="S63">
        <v>10</v>
      </c>
      <c r="T63">
        <v>0.35</v>
      </c>
      <c r="U63">
        <v>307</v>
      </c>
      <c r="V63">
        <f t="shared" si="3"/>
        <v>16219.5</v>
      </c>
      <c r="X63">
        <f t="shared" si="4"/>
        <v>16000</v>
      </c>
    </row>
    <row r="64" spans="1:24" x14ac:dyDescent="0.25">
      <c r="A64" t="s">
        <v>81</v>
      </c>
      <c r="C64">
        <v>10</v>
      </c>
      <c r="F64">
        <v>250</v>
      </c>
      <c r="G64">
        <v>0.71</v>
      </c>
      <c r="H64">
        <v>200</v>
      </c>
      <c r="J64">
        <v>625</v>
      </c>
      <c r="L64">
        <v>2</v>
      </c>
      <c r="O64">
        <v>0.45</v>
      </c>
      <c r="Q64" t="s">
        <v>77</v>
      </c>
      <c r="S64">
        <v>3</v>
      </c>
      <c r="T64">
        <v>0.35</v>
      </c>
      <c r="U64">
        <v>307</v>
      </c>
      <c r="V64">
        <f t="shared" si="3"/>
        <v>2659.85</v>
      </c>
      <c r="X64">
        <f t="shared" si="4"/>
        <v>2000</v>
      </c>
    </row>
    <row r="65" spans="1:24" ht="28.5" x14ac:dyDescent="0.45">
      <c r="F65" s="2" t="s">
        <v>108</v>
      </c>
      <c r="O65" t="s">
        <v>109</v>
      </c>
    </row>
    <row r="66" spans="1:24" x14ac:dyDescent="0.25">
      <c r="A66" s="12" t="s">
        <v>63</v>
      </c>
      <c r="B66" s="12"/>
      <c r="C66" s="12" t="s">
        <v>64</v>
      </c>
      <c r="D66" s="12"/>
      <c r="E66" s="12"/>
      <c r="F66" s="12" t="s">
        <v>65</v>
      </c>
      <c r="G66" s="12" t="s">
        <v>67</v>
      </c>
      <c r="H66" s="12" t="s">
        <v>66</v>
      </c>
      <c r="I66" s="12"/>
      <c r="J66" s="12" t="s">
        <v>68</v>
      </c>
      <c r="K66" s="12"/>
      <c r="L66" s="12" t="s">
        <v>69</v>
      </c>
      <c r="M66" s="12"/>
      <c r="N66" s="12"/>
      <c r="O66" s="12" t="s">
        <v>70</v>
      </c>
      <c r="P66" s="12"/>
      <c r="Q66" s="12" t="s">
        <v>71</v>
      </c>
      <c r="R66" s="12"/>
      <c r="S66" s="12" t="s">
        <v>72</v>
      </c>
      <c r="T66" s="12" t="s">
        <v>73</v>
      </c>
      <c r="U66" s="12" t="s">
        <v>78</v>
      </c>
      <c r="V66" s="12" t="s">
        <v>75</v>
      </c>
      <c r="W66" s="12"/>
      <c r="X66" s="12" t="s">
        <v>74</v>
      </c>
    </row>
    <row r="67" spans="1:24" x14ac:dyDescent="0.25">
      <c r="A67" t="s">
        <v>82</v>
      </c>
      <c r="C67">
        <v>10</v>
      </c>
      <c r="F67">
        <v>250</v>
      </c>
      <c r="G67">
        <v>0.71</v>
      </c>
      <c r="H67">
        <v>200</v>
      </c>
      <c r="J67">
        <v>1860</v>
      </c>
      <c r="L67">
        <v>3</v>
      </c>
      <c r="O67">
        <v>0.45</v>
      </c>
      <c r="Q67" t="s">
        <v>86</v>
      </c>
      <c r="S67">
        <v>2</v>
      </c>
      <c r="T67">
        <v>0.35</v>
      </c>
      <c r="U67">
        <v>307</v>
      </c>
      <c r="V67">
        <f t="shared" si="3"/>
        <v>4500.8999999999996</v>
      </c>
      <c r="X67">
        <f t="shared" si="4"/>
        <v>2000</v>
      </c>
    </row>
    <row r="68" spans="1:24" x14ac:dyDescent="0.25">
      <c r="A68" t="s">
        <v>83</v>
      </c>
      <c r="C68">
        <v>8</v>
      </c>
      <c r="F68">
        <v>250</v>
      </c>
      <c r="G68">
        <v>0.71</v>
      </c>
      <c r="H68">
        <v>200</v>
      </c>
      <c r="J68">
        <v>1380</v>
      </c>
      <c r="L68">
        <v>3</v>
      </c>
      <c r="O68">
        <v>0.45</v>
      </c>
      <c r="Q68" t="s">
        <v>87</v>
      </c>
      <c r="S68">
        <v>2</v>
      </c>
      <c r="T68">
        <v>0.35</v>
      </c>
      <c r="U68">
        <v>307</v>
      </c>
      <c r="V68">
        <f t="shared" si="3"/>
        <v>3497.9</v>
      </c>
      <c r="X68">
        <f t="shared" si="4"/>
        <v>1600</v>
      </c>
    </row>
    <row r="69" spans="1:24" x14ac:dyDescent="0.25">
      <c r="A69" t="s">
        <v>120</v>
      </c>
      <c r="C69">
        <v>30</v>
      </c>
      <c r="F69">
        <v>250</v>
      </c>
      <c r="G69">
        <v>0.71</v>
      </c>
      <c r="H69">
        <v>200</v>
      </c>
      <c r="J69">
        <v>3150</v>
      </c>
      <c r="L69">
        <v>3</v>
      </c>
      <c r="O69">
        <v>0.45</v>
      </c>
      <c r="S69">
        <v>0</v>
      </c>
      <c r="T69">
        <v>0.35</v>
      </c>
      <c r="U69">
        <v>0</v>
      </c>
      <c r="V69">
        <f t="shared" si="3"/>
        <v>9577.5</v>
      </c>
      <c r="X69">
        <f t="shared" si="4"/>
        <v>6000</v>
      </c>
    </row>
    <row r="70" spans="1:24" x14ac:dyDescent="0.25">
      <c r="A70" t="s">
        <v>84</v>
      </c>
      <c r="C70">
        <v>10</v>
      </c>
      <c r="F70">
        <v>250</v>
      </c>
      <c r="G70">
        <v>0.71</v>
      </c>
      <c r="H70">
        <v>200</v>
      </c>
      <c r="J70">
        <v>900</v>
      </c>
      <c r="L70">
        <v>3</v>
      </c>
      <c r="O70">
        <v>0.45</v>
      </c>
      <c r="Q70" t="s">
        <v>86</v>
      </c>
      <c r="S70">
        <v>5</v>
      </c>
      <c r="T70">
        <v>0.35</v>
      </c>
      <c r="U70">
        <v>307</v>
      </c>
      <c r="V70">
        <f t="shared" si="3"/>
        <v>3527.25</v>
      </c>
      <c r="X70">
        <f t="shared" si="4"/>
        <v>2000</v>
      </c>
    </row>
    <row r="71" spans="1:24" x14ac:dyDescent="0.25">
      <c r="A71" t="s">
        <v>85</v>
      </c>
      <c r="C71">
        <v>15</v>
      </c>
      <c r="F71">
        <v>250</v>
      </c>
      <c r="G71">
        <v>0.71</v>
      </c>
      <c r="H71">
        <v>200</v>
      </c>
      <c r="J71">
        <v>725</v>
      </c>
      <c r="L71">
        <v>3</v>
      </c>
      <c r="O71">
        <v>0.45</v>
      </c>
      <c r="Q71" t="s">
        <v>86</v>
      </c>
      <c r="S71">
        <v>8</v>
      </c>
      <c r="T71">
        <v>0.35</v>
      </c>
      <c r="U71">
        <v>307</v>
      </c>
      <c r="V71">
        <f t="shared" si="3"/>
        <v>4500.8500000000004</v>
      </c>
      <c r="X71">
        <f t="shared" si="4"/>
        <v>3000</v>
      </c>
    </row>
    <row r="72" spans="1:24" x14ac:dyDescent="0.25">
      <c r="T72" t="s">
        <v>88</v>
      </c>
      <c r="V72">
        <f>SUM(V61:V71)</f>
        <v>81783.450000000012</v>
      </c>
      <c r="X72">
        <f>SUM(X61:X71)</f>
        <v>93500</v>
      </c>
    </row>
    <row r="73" spans="1:24" ht="31.5" x14ac:dyDescent="0.5">
      <c r="G73" s="3" t="s">
        <v>99</v>
      </c>
    </row>
    <row r="74" spans="1:24" x14ac:dyDescent="0.25">
      <c r="U74" t="s">
        <v>124</v>
      </c>
    </row>
    <row r="75" spans="1:24" x14ac:dyDescent="0.25">
      <c r="A75" s="8" t="s">
        <v>89</v>
      </c>
      <c r="B75" s="8" t="s">
        <v>104</v>
      </c>
      <c r="C75" s="8" t="s">
        <v>90</v>
      </c>
      <c r="D75" s="8"/>
      <c r="E75" s="8" t="s">
        <v>91</v>
      </c>
      <c r="F75" s="9" t="s">
        <v>93</v>
      </c>
      <c r="G75" s="9" t="s">
        <v>92</v>
      </c>
      <c r="H75" s="8"/>
      <c r="I75" s="8" t="s">
        <v>94</v>
      </c>
      <c r="J75" s="8"/>
      <c r="K75" s="8" t="s">
        <v>75</v>
      </c>
      <c r="U75">
        <f>SUM(V72,X72)</f>
        <v>175283.45</v>
      </c>
    </row>
    <row r="76" spans="1:24" x14ac:dyDescent="0.25">
      <c r="A76">
        <v>10</v>
      </c>
      <c r="B76">
        <v>223</v>
      </c>
      <c r="C76">
        <v>98.6</v>
      </c>
      <c r="E76">
        <v>75.2</v>
      </c>
      <c r="G76">
        <f>(C76-E76)</f>
        <v>23.399999999999991</v>
      </c>
      <c r="I76">
        <v>1.08</v>
      </c>
      <c r="K76">
        <f>(A76*B76*G76*I76)</f>
        <v>56356.559999999983</v>
      </c>
      <c r="M76" t="s">
        <v>123</v>
      </c>
    </row>
    <row r="77" spans="1:24" x14ac:dyDescent="0.25">
      <c r="A77" s="8" t="s">
        <v>89</v>
      </c>
      <c r="B77" s="8" t="s">
        <v>104</v>
      </c>
      <c r="C77" s="8" t="s">
        <v>95</v>
      </c>
      <c r="D77" s="8"/>
      <c r="E77" s="8" t="s">
        <v>96</v>
      </c>
      <c r="F77" s="8"/>
      <c r="G77" s="9" t="s">
        <v>97</v>
      </c>
      <c r="H77" s="8"/>
      <c r="I77" s="8" t="s">
        <v>94</v>
      </c>
      <c r="J77" s="8"/>
      <c r="K77" s="8" t="s">
        <v>74</v>
      </c>
      <c r="M77">
        <f>(K76+K78)</f>
        <v>303520.83999999997</v>
      </c>
    </row>
    <row r="78" spans="1:24" x14ac:dyDescent="0.25">
      <c r="A78">
        <v>10</v>
      </c>
      <c r="B78">
        <v>223</v>
      </c>
      <c r="C78">
        <v>3.2099999999999997E-2</v>
      </c>
      <c r="E78">
        <v>9.1999999999999998E-3</v>
      </c>
      <c r="G78">
        <f t="shared" ref="G78" si="5">(C78-E78)</f>
        <v>2.2899999999999997E-2</v>
      </c>
      <c r="I78">
        <v>4840</v>
      </c>
      <c r="K78">
        <f t="shared" ref="K78" si="6">(A78*B78*G78*I78)</f>
        <v>247164.27999999997</v>
      </c>
    </row>
    <row r="80" spans="1:24" ht="31.5" x14ac:dyDescent="0.5">
      <c r="G80" s="3" t="s">
        <v>98</v>
      </c>
    </row>
    <row r="81" spans="1:13" x14ac:dyDescent="0.25">
      <c r="A81" s="8" t="s">
        <v>89</v>
      </c>
      <c r="B81" s="8" t="s">
        <v>104</v>
      </c>
      <c r="C81" s="8" t="s">
        <v>90</v>
      </c>
      <c r="D81" s="8"/>
      <c r="E81" s="8" t="s">
        <v>100</v>
      </c>
      <c r="F81" s="8"/>
      <c r="G81" s="9" t="s">
        <v>101</v>
      </c>
      <c r="H81" s="8"/>
      <c r="I81" s="8" t="s">
        <v>94</v>
      </c>
      <c r="J81" s="8"/>
      <c r="K81" s="8" t="s">
        <v>75</v>
      </c>
    </row>
    <row r="82" spans="1:13" x14ac:dyDescent="0.25">
      <c r="A82">
        <v>10</v>
      </c>
      <c r="B82">
        <v>223</v>
      </c>
      <c r="C82">
        <v>98.6</v>
      </c>
      <c r="E82">
        <v>44.6</v>
      </c>
      <c r="G82">
        <v>54</v>
      </c>
      <c r="I82">
        <v>1.08</v>
      </c>
      <c r="K82">
        <f>A82*B82*G82*I82</f>
        <v>130053.6</v>
      </c>
      <c r="M82" t="s">
        <v>122</v>
      </c>
    </row>
    <row r="83" spans="1:13" x14ac:dyDescent="0.25">
      <c r="A83" s="8" t="s">
        <v>89</v>
      </c>
      <c r="B83" s="8" t="s">
        <v>104</v>
      </c>
      <c r="C83" s="8" t="s">
        <v>95</v>
      </c>
      <c r="D83" s="8"/>
      <c r="E83" s="8" t="s">
        <v>102</v>
      </c>
      <c r="F83" s="8"/>
      <c r="G83" s="9" t="s">
        <v>103</v>
      </c>
      <c r="H83" s="8"/>
      <c r="I83" s="8" t="s">
        <v>94</v>
      </c>
      <c r="J83" s="8"/>
      <c r="K83" s="8" t="s">
        <v>74</v>
      </c>
      <c r="M83">
        <f>(K82+K84)</f>
        <v>410676.79999999993</v>
      </c>
    </row>
    <row r="84" spans="1:13" x14ac:dyDescent="0.25">
      <c r="A84">
        <v>10</v>
      </c>
      <c r="B84">
        <v>223</v>
      </c>
      <c r="C84">
        <v>3.2099999999999997E-2</v>
      </c>
      <c r="E84">
        <v>6.1000000000000004E-3</v>
      </c>
      <c r="G84">
        <f>C84-E84</f>
        <v>2.5999999999999995E-2</v>
      </c>
      <c r="I84">
        <v>4840</v>
      </c>
      <c r="K84">
        <f>A84*B84*G84*I84</f>
        <v>280623.19999999995</v>
      </c>
    </row>
    <row r="86" spans="1:13" ht="15.75" x14ac:dyDescent="0.25">
      <c r="E86" s="13" t="s">
        <v>105</v>
      </c>
      <c r="F86" s="13"/>
      <c r="G86" s="13">
        <f>(M51+N58+V72+K76+K82)</f>
        <v>1214113.2295200001</v>
      </c>
    </row>
    <row r="87" spans="1:13" ht="15.75" x14ac:dyDescent="0.25">
      <c r="E87" s="13" t="s">
        <v>106</v>
      </c>
      <c r="F87" s="13"/>
      <c r="G87" s="13">
        <f>(X72+K78+K84)</f>
        <v>621287.48</v>
      </c>
    </row>
    <row r="88" spans="1:13" x14ac:dyDescent="0.25">
      <c r="E88" s="14" t="s">
        <v>136</v>
      </c>
      <c r="F88" s="14"/>
      <c r="G88" s="14">
        <f>E101</f>
        <v>1835400.6647999997</v>
      </c>
    </row>
    <row r="90" spans="1:13" ht="18.75" x14ac:dyDescent="0.3">
      <c r="A90" s="10" t="s">
        <v>128</v>
      </c>
      <c r="B90" s="11"/>
      <c r="C90" s="11"/>
      <c r="D90" s="11"/>
      <c r="E90" s="10" t="s">
        <v>134</v>
      </c>
      <c r="F90" s="10"/>
      <c r="G90" s="11"/>
    </row>
    <row r="92" spans="1:13" x14ac:dyDescent="0.25">
      <c r="A92" t="s">
        <v>116</v>
      </c>
      <c r="E92">
        <v>69943.820000000007</v>
      </c>
    </row>
    <row r="93" spans="1:13" x14ac:dyDescent="0.25">
      <c r="A93" t="s">
        <v>129</v>
      </c>
      <c r="E93">
        <v>141255.20000000001</v>
      </c>
    </row>
    <row r="94" spans="1:13" x14ac:dyDescent="0.25">
      <c r="A94" t="s">
        <v>130</v>
      </c>
      <c r="E94">
        <f>(1*M50)</f>
        <v>295895.50199999998</v>
      </c>
    </row>
    <row r="95" spans="1:13" x14ac:dyDescent="0.25">
      <c r="A95" t="s">
        <v>131</v>
      </c>
      <c r="E95">
        <f>M49</f>
        <v>80134.703999999998</v>
      </c>
    </row>
    <row r="96" spans="1:13" x14ac:dyDescent="0.25">
      <c r="A96" t="s">
        <v>137</v>
      </c>
      <c r="E96">
        <f>U75</f>
        <v>175283.45</v>
      </c>
    </row>
    <row r="97" spans="1:5" x14ac:dyDescent="0.25">
      <c r="A97" t="s">
        <v>132</v>
      </c>
      <c r="E97">
        <f>M77</f>
        <v>303520.83999999997</v>
      </c>
    </row>
    <row r="98" spans="1:5" x14ac:dyDescent="0.25">
      <c r="A98" t="s">
        <v>133</v>
      </c>
      <c r="E98">
        <f>M83</f>
        <v>410676.79999999993</v>
      </c>
    </row>
    <row r="99" spans="1:5" x14ac:dyDescent="0.25">
      <c r="A99" t="s">
        <v>135</v>
      </c>
      <c r="E99">
        <f>Q50</f>
        <v>358690.34880000004</v>
      </c>
    </row>
    <row r="101" spans="1:5" ht="18.75" x14ac:dyDescent="0.3">
      <c r="A101" s="15" t="s">
        <v>136</v>
      </c>
      <c r="E101" s="7">
        <f>SUM(E92:E99)</f>
        <v>1835400.6647999997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2022-04-22T14:00:06Z</dcterms:modified>
</cp:coreProperties>
</file>