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HISTORICAL\"/>
    </mc:Choice>
  </mc:AlternateContent>
  <bookViews>
    <workbookView xWindow="0" yWindow="0" windowWidth="28800" windowHeight="12720"/>
  </bookViews>
  <sheets>
    <sheet name="TTU" sheetId="1" r:id="rId1"/>
  </sheets>
  <definedNames>
    <definedName name="_xlnm.Print_Area" localSheetId="0">TTU!$A$1:$K$40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1" l="1"/>
  <c r="D22" i="1"/>
  <c r="D21" i="1"/>
  <c r="D20" i="1"/>
  <c r="D19" i="1"/>
  <c r="D34" i="1" l="1"/>
  <c r="E34" i="1" s="1"/>
  <c r="D33" i="1"/>
  <c r="E33" i="1" s="1"/>
  <c r="C35" i="1"/>
  <c r="D28" i="1"/>
  <c r="E28" i="1" s="1"/>
  <c r="D27" i="1"/>
  <c r="E27" i="1" s="1"/>
  <c r="D26" i="1"/>
  <c r="E26" i="1" s="1"/>
  <c r="C11" i="1"/>
  <c r="C10" i="1"/>
  <c r="C9" i="1"/>
  <c r="C8" i="1"/>
  <c r="C30" i="1"/>
  <c r="C29" i="1"/>
  <c r="C12" i="1"/>
  <c r="I27" i="1"/>
  <c r="I40" i="1"/>
  <c r="I19" i="1" l="1"/>
  <c r="I33" i="1" l="1"/>
  <c r="J39" i="1" l="1"/>
  <c r="K39" i="1" s="1"/>
  <c r="J38" i="1"/>
  <c r="K38" i="1" s="1"/>
  <c r="J37" i="1"/>
  <c r="K37" i="1" s="1"/>
  <c r="J36" i="1"/>
  <c r="K36" i="1" s="1"/>
  <c r="J32" i="1"/>
  <c r="K32" i="1" s="1"/>
  <c r="J31" i="1"/>
  <c r="K31" i="1" s="1"/>
  <c r="J30" i="1"/>
  <c r="K30" i="1" s="1"/>
  <c r="J26" i="1"/>
  <c r="K26" i="1" s="1"/>
  <c r="J25" i="1"/>
  <c r="K25" i="1" s="1"/>
  <c r="J24" i="1"/>
  <c r="K24" i="1" s="1"/>
  <c r="J20" i="1"/>
  <c r="K20" i="1" s="1"/>
  <c r="J19" i="1"/>
  <c r="K19" i="1" s="1"/>
  <c r="J18" i="1"/>
  <c r="K18" i="1" s="1"/>
  <c r="J8" i="1"/>
  <c r="K8" i="1" s="1"/>
  <c r="J7" i="1"/>
  <c r="K7" i="1" s="1"/>
  <c r="J6" i="1"/>
  <c r="K6" i="1" s="1"/>
  <c r="J5" i="1"/>
  <c r="K5" i="1" s="1"/>
  <c r="D17" i="1"/>
  <c r="E17" i="1" s="1"/>
  <c r="D16" i="1"/>
  <c r="E16" i="1" s="1"/>
  <c r="D15" i="1"/>
  <c r="E15" i="1" s="1"/>
  <c r="D14" i="1"/>
  <c r="E14" i="1" s="1"/>
  <c r="D13" i="1"/>
  <c r="E13" i="1" s="1"/>
  <c r="D7" i="1"/>
  <c r="E7" i="1" s="1"/>
  <c r="D6" i="1"/>
  <c r="E6" i="1" s="1"/>
  <c r="D5" i="1"/>
  <c r="E5" i="1" s="1"/>
  <c r="B35" i="1"/>
  <c r="D35" i="1" s="1"/>
  <c r="E35" i="1" s="1"/>
  <c r="H40" i="1" l="1"/>
  <c r="J40" i="1" s="1"/>
  <c r="K40" i="1" s="1"/>
  <c r="H33" i="1"/>
  <c r="J33" i="1" s="1"/>
  <c r="K33" i="1" s="1"/>
  <c r="H27" i="1"/>
  <c r="J27" i="1" s="1"/>
  <c r="K27" i="1" s="1"/>
  <c r="H21" i="1"/>
  <c r="I21" i="1"/>
  <c r="H12" i="1"/>
  <c r="H11" i="1"/>
  <c r="B30" i="1"/>
  <c r="D30" i="1" s="1"/>
  <c r="E30" i="1" s="1"/>
  <c r="B29" i="1"/>
  <c r="D29" i="1" s="1"/>
  <c r="E29" i="1" s="1"/>
  <c r="B9" i="1"/>
  <c r="D9" i="1" s="1"/>
  <c r="B8" i="1"/>
  <c r="D8" i="1" s="1"/>
  <c r="B12" i="1"/>
  <c r="D12" i="1" s="1"/>
  <c r="E12" i="1" s="1"/>
  <c r="B11" i="1"/>
  <c r="D11" i="1" s="1"/>
  <c r="E11" i="1" s="1"/>
  <c r="B10" i="1"/>
  <c r="D10" i="1" s="1"/>
  <c r="E10" i="1" s="1"/>
  <c r="J21" i="1" l="1"/>
  <c r="K21" i="1" s="1"/>
</calcChain>
</file>

<file path=xl/sharedStrings.xml><?xml version="1.0" encoding="utf-8"?>
<sst xmlns="http://schemas.openxmlformats.org/spreadsheetml/2006/main" count="105" uniqueCount="60">
  <si>
    <t>FALL 2015</t>
  </si>
  <si>
    <t>FALL 2016</t>
  </si>
  <si>
    <t># Change</t>
  </si>
  <si>
    <t>% Change</t>
  </si>
  <si>
    <t>Fall 2016 Uncertified Enrollment Numbers</t>
  </si>
  <si>
    <t>Applications</t>
  </si>
  <si>
    <t>Admitted</t>
  </si>
  <si>
    <t>Acceptance Rate</t>
  </si>
  <si>
    <t>Yield Rate</t>
  </si>
  <si>
    <t>Enrolled</t>
  </si>
  <si>
    <t>Hispanic Applied</t>
  </si>
  <si>
    <t>Hispanic Admitted</t>
  </si>
  <si>
    <t>Hispanic Enrolled</t>
  </si>
  <si>
    <t>SAT Test Scores Mean</t>
  </si>
  <si>
    <t>ACT Test Scores Mean</t>
  </si>
  <si>
    <t>NEW FIRST-TIME FRESHMEN*</t>
  </si>
  <si>
    <t>Top 10%</t>
  </si>
  <si>
    <t>Top 11-25%</t>
  </si>
  <si>
    <t>2nd Quarter</t>
  </si>
  <si>
    <t>3rd Quarter</t>
  </si>
  <si>
    <t>4th Quarter</t>
  </si>
  <si>
    <t>UNDERGRADUATE TRANSFERS</t>
  </si>
  <si>
    <t>RE-ADMISSION/RETURNING</t>
  </si>
  <si>
    <t>Undergraduate</t>
  </si>
  <si>
    <t>Graduate</t>
  </si>
  <si>
    <t>Total Re-admitted/returning</t>
  </si>
  <si>
    <t>Total Applied</t>
  </si>
  <si>
    <t>Total Admitted</t>
  </si>
  <si>
    <t>Total Graduate Enrolled</t>
  </si>
  <si>
    <t>Total New Graduate Enrolled</t>
  </si>
  <si>
    <t>RETENTION/GRADUATION RATE</t>
  </si>
  <si>
    <t>2-Year Retention</t>
  </si>
  <si>
    <t>4-Year Graduation Rate</t>
  </si>
  <si>
    <t>5-Year Graduation Rate</t>
  </si>
  <si>
    <t>6-Year Graduation Rate</t>
  </si>
  <si>
    <t>1-Year Retention</t>
  </si>
  <si>
    <t>DEGREES AWARDED</t>
  </si>
  <si>
    <t>FY 2015</t>
  </si>
  <si>
    <t xml:space="preserve">Law </t>
  </si>
  <si>
    <t>Law</t>
  </si>
  <si>
    <t>HEADCOUNT ENROLLMENT</t>
  </si>
  <si>
    <t xml:space="preserve">Graduate </t>
  </si>
  <si>
    <t>Total Enrollment</t>
  </si>
  <si>
    <t xml:space="preserve">Total Enrollment </t>
  </si>
  <si>
    <t>Total SCH</t>
  </si>
  <si>
    <t>SEMESTER CREDIT HOURS</t>
  </si>
  <si>
    <t>Total Degrees Awarded</t>
  </si>
  <si>
    <t>Foreign</t>
  </si>
  <si>
    <t>Out-Of State</t>
  </si>
  <si>
    <t>Texas</t>
  </si>
  <si>
    <t>Unknown</t>
  </si>
  <si>
    <t>ENROLLMENT BY HOME</t>
  </si>
  <si>
    <t>TEXAS TECH UNIVERSITY</t>
  </si>
  <si>
    <t>African American** Applied</t>
  </si>
  <si>
    <t>African American** Admitted</t>
  </si>
  <si>
    <t>African American** Enrolled</t>
  </si>
  <si>
    <t>CLASS RANK***</t>
  </si>
  <si>
    <t>* New first time freshmen includes undergraduates new to higher education as defined by IPEDS, the federal reporting system of the National Center for Educational Statistics to which all colleges and universities report. New first time includes students who took college-level courses while enrolled in high school and/or the summer between graduating from high school and enrolling in college.** - African American include African American Multiracial. *** Class Rank numbers represent all New First Time Undergraduate students with ranks.</t>
  </si>
  <si>
    <t>FY 2016</t>
  </si>
  <si>
    <t>NEW GRADUATE STUDENTS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</si>
</sst>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8" x14ac:knownFonts="1">
    <font>
      <sz val="11"/>
      <color theme="1"/>
      <name val="Calibri"/>
      <family val="2"/>
      <scheme val="minor"/>
    </font>
    <font>
      <sz val="11"/>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0"/>
      <color theme="1"/>
      <name val="Calibri"/>
      <family val="2"/>
      <scheme val="minor"/>
    </font>
    <font>
      <b/>
      <sz val="14"/>
      <color theme="1"/>
      <name val="Calibri"/>
      <family val="2"/>
      <scheme val="minor"/>
    </font>
    <font>
      <b/>
      <sz val="10"/>
      <color rgb="FF0033CC"/>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bottom/>
      <diagonal/>
    </border>
    <border>
      <left style="hair">
        <color indexed="64"/>
      </left>
      <right style="medium">
        <color indexed="64"/>
      </right>
      <top/>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7">
    <xf numFmtId="0" fontId="0" fillId="0" borderId="0" xfId="0"/>
    <xf numFmtId="0" fontId="2" fillId="0" borderId="0" xfId="0" applyFont="1"/>
    <xf numFmtId="0" fontId="4" fillId="0" borderId="0" xfId="0" applyFont="1"/>
    <xf numFmtId="0" fontId="5" fillId="2" borderId="9" xfId="0" applyFont="1" applyFill="1" applyBorder="1"/>
    <xf numFmtId="0" fontId="5" fillId="2" borderId="10" xfId="0" applyFont="1" applyFill="1" applyBorder="1" applyAlignment="1">
      <alignment horizontal="center"/>
    </xf>
    <xf numFmtId="0" fontId="5"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5" xfId="0" applyFont="1" applyBorder="1"/>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5" fillId="2" borderId="21" xfId="0" applyFont="1" applyFill="1" applyBorder="1"/>
    <xf numFmtId="0" fontId="5" fillId="2" borderId="22" xfId="0" applyFont="1" applyFill="1" applyBorder="1" applyAlignment="1">
      <alignment horizontal="center"/>
    </xf>
    <xf numFmtId="0" fontId="5" fillId="2" borderId="23" xfId="0" applyFont="1" applyFill="1" applyBorder="1" applyAlignment="1">
      <alignment horizontal="center"/>
    </xf>
    <xf numFmtId="0" fontId="4" fillId="0" borderId="0" xfId="0" applyFont="1" applyAlignment="1">
      <alignment horizontal="center"/>
    </xf>
    <xf numFmtId="0" fontId="5" fillId="3" borderId="18" xfId="0" applyFont="1" applyFill="1" applyBorder="1"/>
    <xf numFmtId="0" fontId="2" fillId="0" borderId="24" xfId="0" applyFont="1" applyBorder="1"/>
    <xf numFmtId="0" fontId="5" fillId="3" borderId="26" xfId="0" applyFont="1" applyFill="1" applyBorder="1"/>
    <xf numFmtId="0" fontId="6" fillId="0" borderId="0" xfId="0" applyFont="1"/>
    <xf numFmtId="0" fontId="2" fillId="0" borderId="29" xfId="0" applyFont="1" applyBorder="1"/>
    <xf numFmtId="164" fontId="2" fillId="0" borderId="30" xfId="1" applyNumberFormat="1" applyFont="1" applyBorder="1"/>
    <xf numFmtId="164" fontId="2" fillId="0" borderId="16" xfId="1" applyNumberFormat="1" applyFont="1" applyBorder="1"/>
    <xf numFmtId="164" fontId="2" fillId="0" borderId="32" xfId="1" applyNumberFormat="1" applyFont="1" applyBorder="1"/>
    <xf numFmtId="165" fontId="2" fillId="0" borderId="16" xfId="2" applyNumberFormat="1" applyFont="1" applyBorder="1"/>
    <xf numFmtId="165" fontId="2" fillId="0" borderId="0" xfId="0" applyNumberFormat="1" applyFont="1"/>
    <xf numFmtId="10" fontId="2" fillId="0" borderId="0" xfId="2" applyNumberFormat="1" applyFont="1"/>
    <xf numFmtId="10" fontId="2" fillId="0" borderId="0" xfId="0" applyNumberFormat="1" applyFont="1"/>
    <xf numFmtId="10" fontId="2" fillId="0" borderId="16" xfId="2" applyNumberFormat="1" applyFont="1" applyBorder="1"/>
    <xf numFmtId="165" fontId="2" fillId="0" borderId="16" xfId="0" applyNumberFormat="1" applyFont="1" applyBorder="1"/>
    <xf numFmtId="164" fontId="7" fillId="4" borderId="30" xfId="1" applyNumberFormat="1" applyFont="1" applyFill="1" applyBorder="1"/>
    <xf numFmtId="164" fontId="7" fillId="4" borderId="16" xfId="1" applyNumberFormat="1" applyFont="1" applyFill="1" applyBorder="1"/>
    <xf numFmtId="0" fontId="7" fillId="4" borderId="0" xfId="0" applyFont="1" applyFill="1"/>
    <xf numFmtId="0" fontId="5" fillId="0" borderId="0" xfId="0" applyFont="1"/>
    <xf numFmtId="0" fontId="7" fillId="0" borderId="0" xfId="0" applyFont="1"/>
    <xf numFmtId="164" fontId="2" fillId="0" borderId="25" xfId="1" applyNumberFormat="1" applyFont="1" applyBorder="1"/>
    <xf numFmtId="0" fontId="7" fillId="5" borderId="10" xfId="0" applyFont="1" applyFill="1" applyBorder="1" applyAlignment="1">
      <alignment horizontal="center"/>
    </xf>
    <xf numFmtId="10" fontId="2" fillId="0" borderId="19" xfId="2" applyNumberFormat="1" applyFont="1" applyBorder="1"/>
    <xf numFmtId="0" fontId="7" fillId="4" borderId="19" xfId="0" applyFont="1" applyFill="1" applyBorder="1"/>
    <xf numFmtId="164" fontId="2" fillId="0" borderId="13" xfId="1" applyNumberFormat="1" applyFont="1" applyBorder="1"/>
    <xf numFmtId="0" fontId="7" fillId="4" borderId="13" xfId="0" applyFont="1" applyFill="1" applyBorder="1"/>
    <xf numFmtId="164" fontId="2" fillId="0" borderId="19" xfId="1" applyNumberFormat="1" applyFont="1" applyBorder="1"/>
    <xf numFmtId="0" fontId="2" fillId="0" borderId="33" xfId="0" applyFont="1" applyBorder="1"/>
    <xf numFmtId="165" fontId="2" fillId="0" borderId="19" xfId="0" applyNumberFormat="1" applyFont="1" applyBorder="1"/>
    <xf numFmtId="164" fontId="5" fillId="3" borderId="19" xfId="1" applyNumberFormat="1" applyFont="1" applyFill="1" applyBorder="1"/>
    <xf numFmtId="164" fontId="7" fillId="3" borderId="19" xfId="1" applyNumberFormat="1" applyFont="1" applyFill="1" applyBorder="1"/>
    <xf numFmtId="164" fontId="2" fillId="0" borderId="30" xfId="0" applyNumberFormat="1" applyFont="1" applyBorder="1"/>
    <xf numFmtId="10" fontId="2" fillId="0" borderId="31" xfId="2" applyNumberFormat="1" applyFont="1" applyBorder="1"/>
    <xf numFmtId="10" fontId="2" fillId="0" borderId="35" xfId="2" applyNumberFormat="1" applyFont="1" applyBorder="1"/>
    <xf numFmtId="164" fontId="2" fillId="0" borderId="13" xfId="0" applyNumberFormat="1" applyFont="1" applyBorder="1"/>
    <xf numFmtId="10" fontId="2" fillId="0" borderId="14" xfId="2" applyNumberFormat="1" applyFont="1" applyBorder="1"/>
    <xf numFmtId="164" fontId="2" fillId="0" borderId="36" xfId="0" applyNumberFormat="1" applyFont="1" applyBorder="1"/>
    <xf numFmtId="10" fontId="2" fillId="0" borderId="37" xfId="2" applyNumberFormat="1" applyFont="1" applyBorder="1"/>
    <xf numFmtId="10" fontId="2" fillId="0" borderId="13" xfId="2" applyNumberFormat="1" applyFont="1" applyBorder="1"/>
    <xf numFmtId="0" fontId="7" fillId="5" borderId="22" xfId="0" applyFont="1" applyFill="1" applyBorder="1" applyAlignment="1">
      <alignment horizontal="center"/>
    </xf>
    <xf numFmtId="10" fontId="2" fillId="0" borderId="17" xfId="2" applyNumberFormat="1" applyFont="1" applyBorder="1"/>
    <xf numFmtId="10" fontId="2" fillId="0" borderId="20" xfId="2" applyNumberFormat="1" applyFont="1" applyBorder="1"/>
    <xf numFmtId="164" fontId="5" fillId="2" borderId="36" xfId="0" applyNumberFormat="1" applyFont="1" applyFill="1" applyBorder="1"/>
    <xf numFmtId="165" fontId="2" fillId="0" borderId="31" xfId="2" applyNumberFormat="1" applyFont="1" applyBorder="1"/>
    <xf numFmtId="165" fontId="2" fillId="0" borderId="37" xfId="2" applyNumberFormat="1" applyFont="1" applyBorder="1"/>
    <xf numFmtId="165" fontId="5" fillId="2" borderId="23" xfId="0" applyNumberFormat="1" applyFont="1" applyFill="1" applyBorder="1" applyAlignment="1">
      <alignment horizontal="center"/>
    </xf>
    <xf numFmtId="165" fontId="5" fillId="2" borderId="37" xfId="2" applyNumberFormat="1" applyFont="1" applyFill="1" applyBorder="1"/>
    <xf numFmtId="164" fontId="7" fillId="4" borderId="13" xfId="1" applyNumberFormat="1" applyFont="1" applyFill="1" applyBorder="1"/>
    <xf numFmtId="164" fontId="7" fillId="4" borderId="19" xfId="1" applyNumberFormat="1" applyFont="1" applyFill="1" applyBorder="1"/>
    <xf numFmtId="10" fontId="7" fillId="4" borderId="16" xfId="2" applyNumberFormat="1" applyFont="1" applyFill="1" applyBorder="1"/>
    <xf numFmtId="165" fontId="7" fillId="4" borderId="13" xfId="2" applyNumberFormat="1" applyFont="1" applyFill="1" applyBorder="1"/>
    <xf numFmtId="165" fontId="7" fillId="4" borderId="16" xfId="2" applyNumberFormat="1" applyFont="1" applyFill="1" applyBorder="1"/>
    <xf numFmtId="165" fontId="7" fillId="4" borderId="19" xfId="2" applyNumberFormat="1" applyFont="1" applyFill="1" applyBorder="1"/>
    <xf numFmtId="10" fontId="7" fillId="4" borderId="13" xfId="2" applyNumberFormat="1" applyFont="1" applyFill="1" applyBorder="1"/>
    <xf numFmtId="10" fontId="7" fillId="4" borderId="19" xfId="2" applyNumberFormat="1" applyFont="1" applyFill="1" applyBorder="1"/>
    <xf numFmtId="10" fontId="7" fillId="4" borderId="0" xfId="0" applyNumberFormat="1" applyFont="1" applyFill="1"/>
    <xf numFmtId="164" fontId="2" fillId="0" borderId="34" xfId="0" applyNumberFormat="1" applyFont="1" applyBorder="1"/>
    <xf numFmtId="164" fontId="5" fillId="3" borderId="27" xfId="0" applyNumberFormat="1" applyFont="1" applyFill="1" applyBorder="1"/>
    <xf numFmtId="10" fontId="5" fillId="3" borderId="28" xfId="2" applyNumberFormat="1" applyFont="1" applyFill="1" applyBorder="1"/>
    <xf numFmtId="164" fontId="5" fillId="3" borderId="27" xfId="1" applyNumberFormat="1" applyFont="1" applyFill="1" applyBorder="1"/>
    <xf numFmtId="165" fontId="2" fillId="0" borderId="13" xfId="2" applyNumberFormat="1" applyFont="1" applyBorder="1"/>
    <xf numFmtId="164" fontId="7" fillId="4" borderId="32" xfId="1" applyNumberFormat="1" applyFont="1" applyFill="1" applyBorder="1"/>
    <xf numFmtId="164" fontId="7" fillId="4" borderId="25" xfId="1" applyNumberFormat="1" applyFont="1" applyFill="1" applyBorder="1"/>
    <xf numFmtId="164" fontId="7" fillId="4" borderId="27" xfId="1" applyNumberFormat="1" applyFont="1" applyFill="1" applyBorder="1"/>
    <xf numFmtId="164" fontId="2" fillId="0" borderId="16" xfId="0" applyNumberFormat="1" applyFont="1" applyBorder="1"/>
    <xf numFmtId="10" fontId="2" fillId="0" borderId="13" xfId="0" applyNumberFormat="1" applyFont="1" applyBorder="1"/>
    <xf numFmtId="165" fontId="2" fillId="0" borderId="14" xfId="0" applyNumberFormat="1" applyFont="1" applyBorder="1"/>
    <xf numFmtId="10" fontId="2" fillId="0" borderId="16" xfId="0" applyNumberFormat="1" applyFont="1" applyBorder="1"/>
    <xf numFmtId="165" fontId="2" fillId="0" borderId="17" xfId="0" applyNumberFormat="1" applyFont="1" applyBorder="1"/>
    <xf numFmtId="10" fontId="2" fillId="0" borderId="19" xfId="0" applyNumberFormat="1" applyFont="1" applyBorder="1"/>
    <xf numFmtId="165" fontId="2" fillId="0" borderId="20" xfId="0" applyNumberFormat="1" applyFont="1" applyBorder="1"/>
    <xf numFmtId="0" fontId="6" fillId="0" borderId="0" xfId="0" applyFont="1" applyAlignment="1">
      <alignment horizontal="center"/>
    </xf>
    <xf numFmtId="0" fontId="3" fillId="2" borderId="1" xfId="0" applyFont="1" applyFill="1" applyBorder="1" applyAlignment="1">
      <alignment vertical="top" wrapText="1"/>
    </xf>
    <xf numFmtId="0" fontId="3" fillId="2" borderId="2" xfId="0" applyFont="1" applyFill="1" applyBorder="1" applyAlignment="1">
      <alignment vertical="top"/>
    </xf>
    <xf numFmtId="0" fontId="3" fillId="2" borderId="3" xfId="0" applyFont="1" applyFill="1" applyBorder="1" applyAlignment="1">
      <alignment vertical="top"/>
    </xf>
    <xf numFmtId="0" fontId="3" fillId="2" borderId="4" xfId="0" applyFont="1" applyFill="1" applyBorder="1" applyAlignment="1">
      <alignment vertical="top"/>
    </xf>
    <xf numFmtId="0" fontId="3" fillId="2" borderId="0" xfId="0" applyFont="1" applyFill="1" applyBorder="1" applyAlignment="1">
      <alignment vertical="top"/>
    </xf>
    <xf numFmtId="0" fontId="3" fillId="2" borderId="5" xfId="0" applyFont="1" applyFill="1" applyBorder="1" applyAlignment="1">
      <alignment vertical="top"/>
    </xf>
    <xf numFmtId="0" fontId="3" fillId="2" borderId="6" xfId="0" applyFont="1" applyFill="1" applyBorder="1" applyAlignment="1">
      <alignment vertical="top"/>
    </xf>
    <xf numFmtId="0" fontId="3" fillId="2" borderId="7" xfId="0" applyFont="1" applyFill="1" applyBorder="1" applyAlignment="1">
      <alignment vertical="top"/>
    </xf>
    <xf numFmtId="0" fontId="3" fillId="2" borderId="8" xfId="0" applyFont="1" applyFill="1" applyBorder="1" applyAlignment="1">
      <alignment vertical="top"/>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33CC"/>
      <color rgb="FF0066FF"/>
      <color rgb="FF0066CC"/>
      <color rgb="FF425DA8"/>
      <color rgb="FF3E69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tabSelected="1" workbookViewId="0">
      <selection activeCell="P13" sqref="P13"/>
    </sheetView>
  </sheetViews>
  <sheetFormatPr defaultRowHeight="12.75" x14ac:dyDescent="0.2"/>
  <cols>
    <col min="1" max="1" width="24.42578125" style="1" customWidth="1"/>
    <col min="2" max="2" width="10.5703125" style="1" customWidth="1"/>
    <col min="3" max="3" width="9.140625" style="34"/>
    <col min="4" max="5" width="9.140625" style="1"/>
    <col min="6" max="6" width="2.140625" style="1" customWidth="1"/>
    <col min="7" max="7" width="25.7109375" style="1" customWidth="1"/>
    <col min="8" max="8" width="10.5703125" style="1" customWidth="1"/>
    <col min="9" max="9" width="10.140625" style="34" customWidth="1"/>
    <col min="10" max="16384" width="9.140625" style="1"/>
  </cols>
  <sheetData>
    <row r="1" spans="1:11" s="20" customFormat="1" ht="17.25" customHeight="1" x14ac:dyDescent="0.3">
      <c r="A1" s="87" t="s">
        <v>52</v>
      </c>
      <c r="B1" s="87"/>
      <c r="C1" s="87"/>
      <c r="D1" s="87"/>
      <c r="E1" s="87"/>
      <c r="F1" s="87"/>
      <c r="G1" s="87"/>
      <c r="H1" s="87"/>
      <c r="I1" s="87"/>
      <c r="J1" s="87"/>
      <c r="K1" s="87"/>
    </row>
    <row r="2" spans="1:11" s="20" customFormat="1" ht="18.75" x14ac:dyDescent="0.3">
      <c r="A2" s="87" t="s">
        <v>4</v>
      </c>
      <c r="B2" s="87"/>
      <c r="C2" s="87"/>
      <c r="D2" s="87"/>
      <c r="E2" s="87"/>
      <c r="F2" s="87"/>
      <c r="G2" s="87"/>
      <c r="H2" s="87"/>
      <c r="I2" s="87"/>
      <c r="J2" s="87"/>
      <c r="K2" s="87"/>
    </row>
    <row r="3" spans="1:11" s="2" customFormat="1" ht="7.5" customHeight="1" thickBot="1" x14ac:dyDescent="0.3">
      <c r="A3" s="16"/>
      <c r="B3" s="16"/>
      <c r="C3" s="16"/>
      <c r="D3" s="16"/>
      <c r="E3" s="16"/>
      <c r="F3" s="16"/>
      <c r="G3" s="16"/>
      <c r="H3" s="16"/>
      <c r="I3" s="16"/>
      <c r="J3" s="16"/>
      <c r="K3" s="16"/>
    </row>
    <row r="4" spans="1:11" ht="13.5" thickBot="1" x14ac:dyDescent="0.25">
      <c r="A4" s="13" t="s">
        <v>15</v>
      </c>
      <c r="B4" s="14" t="s">
        <v>0</v>
      </c>
      <c r="C4" s="55" t="s">
        <v>1</v>
      </c>
      <c r="D4" s="14" t="s">
        <v>2</v>
      </c>
      <c r="E4" s="15" t="s">
        <v>3</v>
      </c>
      <c r="G4" s="13" t="s">
        <v>59</v>
      </c>
      <c r="H4" s="14" t="s">
        <v>0</v>
      </c>
      <c r="I4" s="55" t="s">
        <v>1</v>
      </c>
      <c r="J4" s="14" t="s">
        <v>2</v>
      </c>
      <c r="K4" s="15" t="s">
        <v>3</v>
      </c>
    </row>
    <row r="5" spans="1:11" ht="14.1" customHeight="1" x14ac:dyDescent="0.2">
      <c r="A5" s="6" t="s">
        <v>5</v>
      </c>
      <c r="B5" s="40">
        <v>23157</v>
      </c>
      <c r="C5" s="63">
        <v>23459</v>
      </c>
      <c r="D5" s="50">
        <f>SUM(C5-B5)</f>
        <v>302</v>
      </c>
      <c r="E5" s="51">
        <f>SUM(D5/B5)</f>
        <v>1.3041412963682688E-2</v>
      </c>
      <c r="G5" s="21" t="s">
        <v>26</v>
      </c>
      <c r="H5" s="22">
        <v>6789</v>
      </c>
      <c r="I5" s="31">
        <v>6502</v>
      </c>
      <c r="J5" s="47">
        <f>SUM(I5-H5)</f>
        <v>-287</v>
      </c>
      <c r="K5" s="59">
        <f>SUM(J5/H5)</f>
        <v>-4.2274267196936222E-2</v>
      </c>
    </row>
    <row r="6" spans="1:11" ht="14.1" customHeight="1" x14ac:dyDescent="0.2">
      <c r="A6" s="8" t="s">
        <v>6</v>
      </c>
      <c r="B6" s="23">
        <v>14621</v>
      </c>
      <c r="C6" s="32">
        <v>14621</v>
      </c>
      <c r="D6" s="80">
        <f t="shared" ref="D6:D15" si="0">SUM(C6-B6)</f>
        <v>0</v>
      </c>
      <c r="E6" s="56">
        <f t="shared" ref="E6:E7" si="1">SUM(D6/B6)</f>
        <v>0</v>
      </c>
      <c r="G6" s="8" t="s">
        <v>27</v>
      </c>
      <c r="H6" s="23">
        <v>2648</v>
      </c>
      <c r="I6" s="32">
        <v>2816</v>
      </c>
      <c r="J6" s="47">
        <f t="shared" ref="J6:J8" si="2">SUM(I6-H6)</f>
        <v>168</v>
      </c>
      <c r="K6" s="59">
        <f t="shared" ref="K6:K8" si="3">SUM(J6/H6)</f>
        <v>6.3444108761329304E-2</v>
      </c>
    </row>
    <row r="7" spans="1:11" ht="14.1" customHeight="1" x14ac:dyDescent="0.2">
      <c r="A7" s="8" t="s">
        <v>9</v>
      </c>
      <c r="B7" s="23">
        <v>5161</v>
      </c>
      <c r="C7" s="32">
        <v>4763</v>
      </c>
      <c r="D7" s="80">
        <f t="shared" si="0"/>
        <v>-398</v>
      </c>
      <c r="E7" s="56">
        <f t="shared" si="1"/>
        <v>-7.7116837822127499E-2</v>
      </c>
      <c r="G7" s="8" t="s">
        <v>29</v>
      </c>
      <c r="H7" s="23">
        <v>1555</v>
      </c>
      <c r="I7" s="32">
        <v>1623</v>
      </c>
      <c r="J7" s="47">
        <f t="shared" si="2"/>
        <v>68</v>
      </c>
      <c r="K7" s="59">
        <f t="shared" si="3"/>
        <v>4.3729903536977491E-2</v>
      </c>
    </row>
    <row r="8" spans="1:11" ht="14.1" customHeight="1" thickBot="1" x14ac:dyDescent="0.25">
      <c r="A8" s="8" t="s">
        <v>7</v>
      </c>
      <c r="B8" s="29">
        <f>SUM(B6/B5)</f>
        <v>0.63138575808610786</v>
      </c>
      <c r="C8" s="65">
        <f>SUM(C6/C5)</f>
        <v>0.62325759836310157</v>
      </c>
      <c r="D8" s="29">
        <f>SUM(C8-B8)</f>
        <v>-8.1281597230062896E-3</v>
      </c>
      <c r="E8" s="9"/>
      <c r="G8" s="10" t="s">
        <v>28</v>
      </c>
      <c r="H8" s="42">
        <v>6045</v>
      </c>
      <c r="I8" s="64">
        <v>6058</v>
      </c>
      <c r="J8" s="52">
        <f t="shared" si="2"/>
        <v>13</v>
      </c>
      <c r="K8" s="60">
        <f t="shared" si="3"/>
        <v>2.1505376344086021E-3</v>
      </c>
    </row>
    <row r="9" spans="1:11" ht="14.1" customHeight="1" thickBot="1" x14ac:dyDescent="0.25">
      <c r="A9" s="10" t="s">
        <v>8</v>
      </c>
      <c r="B9" s="38">
        <f>SUM(B7/B6)</f>
        <v>0.35298543191300186</v>
      </c>
      <c r="C9" s="70">
        <f>SUM(C7/C6)</f>
        <v>0.32576431160659325</v>
      </c>
      <c r="D9" s="38">
        <f>SUM(C9-B9)</f>
        <v>-2.7221120306408608E-2</v>
      </c>
      <c r="E9" s="12"/>
      <c r="I9" s="35"/>
      <c r="K9" s="26"/>
    </row>
    <row r="10" spans="1:11" ht="14.1" customHeight="1" thickBot="1" x14ac:dyDescent="0.25">
      <c r="A10" s="6" t="s">
        <v>53</v>
      </c>
      <c r="B10" s="40">
        <f>SUM(32+2264)</f>
        <v>2296</v>
      </c>
      <c r="C10" s="63">
        <f>SUM(21+2487)</f>
        <v>2508</v>
      </c>
      <c r="D10" s="50">
        <f t="shared" si="0"/>
        <v>212</v>
      </c>
      <c r="E10" s="51">
        <f t="shared" ref="E10:E15" si="4">SUM(D10/B10)</f>
        <v>9.2334494773519168E-2</v>
      </c>
      <c r="G10" s="13" t="s">
        <v>30</v>
      </c>
      <c r="H10" s="14" t="s">
        <v>0</v>
      </c>
      <c r="I10" s="55" t="s">
        <v>1</v>
      </c>
      <c r="J10" s="14" t="s">
        <v>2</v>
      </c>
      <c r="K10" s="61" t="s">
        <v>3</v>
      </c>
    </row>
    <row r="11" spans="1:11" ht="14.1" customHeight="1" x14ac:dyDescent="0.2">
      <c r="A11" s="8" t="s">
        <v>54</v>
      </c>
      <c r="B11" s="23">
        <f>SUM(29+859)</f>
        <v>888</v>
      </c>
      <c r="C11" s="32">
        <f>SUM(20+942)</f>
        <v>962</v>
      </c>
      <c r="D11" s="47">
        <f t="shared" si="0"/>
        <v>74</v>
      </c>
      <c r="E11" s="48">
        <f t="shared" si="4"/>
        <v>8.3333333333333329E-2</v>
      </c>
      <c r="G11" s="6" t="s">
        <v>35</v>
      </c>
      <c r="H11" s="76">
        <f>SUM(4606/5519)</f>
        <v>0.83457148034064144</v>
      </c>
      <c r="I11" s="66">
        <v>0.83599999999999997</v>
      </c>
      <c r="J11" s="81"/>
      <c r="K11" s="82">
        <v>1.4E-3</v>
      </c>
    </row>
    <row r="12" spans="1:11" ht="14.1" customHeight="1" x14ac:dyDescent="0.2">
      <c r="A12" s="8" t="s">
        <v>55</v>
      </c>
      <c r="B12" s="23">
        <f>SUM(295+26)</f>
        <v>321</v>
      </c>
      <c r="C12" s="32">
        <f>SUM(18+277)</f>
        <v>295</v>
      </c>
      <c r="D12" s="47">
        <f t="shared" si="0"/>
        <v>-26</v>
      </c>
      <c r="E12" s="48">
        <f t="shared" si="4"/>
        <v>-8.0996884735202487E-2</v>
      </c>
      <c r="G12" s="8" t="s">
        <v>31</v>
      </c>
      <c r="H12" s="25">
        <f>SUM(3380/4725)</f>
        <v>0.71534391534391539</v>
      </c>
      <c r="I12" s="67">
        <v>0.73899999999999999</v>
      </c>
      <c r="J12" s="83"/>
      <c r="K12" s="84">
        <v>2.3699999999999999E-2</v>
      </c>
    </row>
    <row r="13" spans="1:11" ht="14.1" customHeight="1" x14ac:dyDescent="0.2">
      <c r="A13" s="8" t="s">
        <v>10</v>
      </c>
      <c r="B13" s="23">
        <v>7392</v>
      </c>
      <c r="C13" s="32">
        <v>8004</v>
      </c>
      <c r="D13" s="47">
        <f t="shared" si="0"/>
        <v>612</v>
      </c>
      <c r="E13" s="48">
        <f t="shared" si="4"/>
        <v>8.2792207792207792E-2</v>
      </c>
      <c r="G13" s="8" t="s">
        <v>32</v>
      </c>
      <c r="H13" s="30">
        <v>0.34799999999999998</v>
      </c>
      <c r="I13" s="67">
        <v>0.33800000000000002</v>
      </c>
      <c r="J13" s="83"/>
      <c r="K13" s="84">
        <v>-0.01</v>
      </c>
    </row>
    <row r="14" spans="1:11" ht="14.1" customHeight="1" x14ac:dyDescent="0.2">
      <c r="A14" s="8" t="s">
        <v>11</v>
      </c>
      <c r="B14" s="23">
        <v>3661</v>
      </c>
      <c r="C14" s="32">
        <v>4001</v>
      </c>
      <c r="D14" s="47">
        <f t="shared" si="0"/>
        <v>340</v>
      </c>
      <c r="E14" s="48">
        <f t="shared" si="4"/>
        <v>9.2870800327779293E-2</v>
      </c>
      <c r="G14" s="8" t="s">
        <v>33</v>
      </c>
      <c r="H14" s="30">
        <v>0.54700000000000004</v>
      </c>
      <c r="I14" s="67">
        <v>0.53600000000000003</v>
      </c>
      <c r="J14" s="83"/>
      <c r="K14" s="84">
        <v>-1.0999999999999999E-2</v>
      </c>
    </row>
    <row r="15" spans="1:11" ht="14.1" customHeight="1" thickBot="1" x14ac:dyDescent="0.25">
      <c r="A15" s="10" t="s">
        <v>12</v>
      </c>
      <c r="B15" s="42">
        <v>1170</v>
      </c>
      <c r="C15" s="64">
        <v>1186</v>
      </c>
      <c r="D15" s="52">
        <f t="shared" si="0"/>
        <v>16</v>
      </c>
      <c r="E15" s="53">
        <f t="shared" si="4"/>
        <v>1.3675213675213675E-2</v>
      </c>
      <c r="G15" s="10" t="s">
        <v>34</v>
      </c>
      <c r="H15" s="44">
        <v>0.59899999999999998</v>
      </c>
      <c r="I15" s="68">
        <v>0.6</v>
      </c>
      <c r="J15" s="85"/>
      <c r="K15" s="86">
        <v>1E-3</v>
      </c>
    </row>
    <row r="16" spans="1:11" ht="13.5" thickBot="1" x14ac:dyDescent="0.25">
      <c r="A16" s="6" t="s">
        <v>13</v>
      </c>
      <c r="B16" s="7">
        <v>1125</v>
      </c>
      <c r="C16" s="41">
        <v>1118</v>
      </c>
      <c r="D16" s="50">
        <f t="shared" ref="D16:D17" si="5">SUM(C16-B16)</f>
        <v>-7</v>
      </c>
      <c r="E16" s="51">
        <f t="shared" ref="E16:E17" si="6">SUM(D16/B16)</f>
        <v>-6.2222222222222219E-3</v>
      </c>
      <c r="I16" s="35"/>
      <c r="K16" s="26"/>
    </row>
    <row r="17" spans="1:13" ht="14.25" customHeight="1" thickBot="1" x14ac:dyDescent="0.25">
      <c r="A17" s="10" t="s">
        <v>14</v>
      </c>
      <c r="B17" s="11">
        <v>25</v>
      </c>
      <c r="C17" s="39">
        <v>25</v>
      </c>
      <c r="D17" s="52">
        <f t="shared" si="5"/>
        <v>0</v>
      </c>
      <c r="E17" s="53">
        <f t="shared" si="6"/>
        <v>0</v>
      </c>
      <c r="G17" s="13" t="s">
        <v>36</v>
      </c>
      <c r="H17" s="14" t="s">
        <v>37</v>
      </c>
      <c r="I17" s="55" t="s">
        <v>58</v>
      </c>
      <c r="J17" s="14" t="s">
        <v>2</v>
      </c>
      <c r="K17" s="61" t="s">
        <v>3</v>
      </c>
    </row>
    <row r="18" spans="1:13" ht="13.5" thickBot="1" x14ac:dyDescent="0.25">
      <c r="A18" s="13" t="s">
        <v>56</v>
      </c>
      <c r="B18" s="14" t="s">
        <v>0</v>
      </c>
      <c r="C18" s="55" t="s">
        <v>1</v>
      </c>
      <c r="D18" s="14" t="s">
        <v>2</v>
      </c>
      <c r="E18" s="15" t="s">
        <v>3</v>
      </c>
      <c r="G18" s="21" t="s">
        <v>23</v>
      </c>
      <c r="H18" s="22">
        <v>5331</v>
      </c>
      <c r="I18" s="31">
        <v>5247</v>
      </c>
      <c r="J18" s="47">
        <f>SUM(I18-H18)</f>
        <v>-84</v>
      </c>
      <c r="K18" s="59">
        <f>SUM(J18/H18)</f>
        <v>-1.5756893640967922E-2</v>
      </c>
      <c r="M18" s="27"/>
    </row>
    <row r="19" spans="1:13" x14ac:dyDescent="0.2">
      <c r="A19" s="6" t="s">
        <v>16</v>
      </c>
      <c r="B19" s="54">
        <v>0.2039</v>
      </c>
      <c r="C19" s="69">
        <v>0.20499999999999999</v>
      </c>
      <c r="D19" s="54">
        <f>SUM(C19-B19)</f>
        <v>1.0999999999999899E-3</v>
      </c>
      <c r="E19" s="51"/>
      <c r="G19" s="8" t="s">
        <v>24</v>
      </c>
      <c r="H19" s="23">
        <v>1761</v>
      </c>
      <c r="I19" s="32">
        <f>1639+330</f>
        <v>1969</v>
      </c>
      <c r="J19" s="47">
        <f t="shared" ref="J19:J21" si="7">SUM(I19-H19)</f>
        <v>208</v>
      </c>
      <c r="K19" s="59">
        <f t="shared" ref="K19:K21" si="8">SUM(J19/H19)</f>
        <v>0.11811470755252697</v>
      </c>
      <c r="M19" s="27"/>
    </row>
    <row r="20" spans="1:13" x14ac:dyDescent="0.2">
      <c r="A20" s="8" t="s">
        <v>17</v>
      </c>
      <c r="B20" s="29">
        <v>0.34100000000000003</v>
      </c>
      <c r="C20" s="65">
        <v>0.32140000000000002</v>
      </c>
      <c r="D20" s="29">
        <f>SUM(C20-B20)</f>
        <v>-1.9600000000000006E-2</v>
      </c>
      <c r="E20" s="56"/>
      <c r="G20" s="8" t="s">
        <v>38</v>
      </c>
      <c r="H20" s="23">
        <v>211</v>
      </c>
      <c r="I20" s="32">
        <v>182</v>
      </c>
      <c r="J20" s="47">
        <f t="shared" si="7"/>
        <v>-29</v>
      </c>
      <c r="K20" s="59">
        <f t="shared" si="8"/>
        <v>-0.13744075829383887</v>
      </c>
      <c r="M20" s="27"/>
    </row>
    <row r="21" spans="1:13" ht="13.5" thickBot="1" x14ac:dyDescent="0.25">
      <c r="A21" s="8" t="s">
        <v>18</v>
      </c>
      <c r="B21" s="29">
        <v>0.31259999999999999</v>
      </c>
      <c r="C21" s="65">
        <v>0.34410000000000002</v>
      </c>
      <c r="D21" s="29">
        <f t="shared" ref="D21:D23" si="9">SUM(C21-B21)</f>
        <v>3.1500000000000028E-2</v>
      </c>
      <c r="E21" s="56"/>
      <c r="G21" s="17" t="s">
        <v>46</v>
      </c>
      <c r="H21" s="45">
        <f>SUM(H18:H20)</f>
        <v>7303</v>
      </c>
      <c r="I21" s="46">
        <f>SUM(I18:I20)</f>
        <v>7398</v>
      </c>
      <c r="J21" s="58">
        <f t="shared" si="7"/>
        <v>95</v>
      </c>
      <c r="K21" s="62">
        <f t="shared" si="8"/>
        <v>1.3008352731754073E-2</v>
      </c>
      <c r="M21" s="27"/>
    </row>
    <row r="22" spans="1:13" ht="13.5" thickBot="1" x14ac:dyDescent="0.25">
      <c r="A22" s="8" t="s">
        <v>19</v>
      </c>
      <c r="B22" s="29">
        <v>0.12</v>
      </c>
      <c r="C22" s="65">
        <v>0.1072</v>
      </c>
      <c r="D22" s="29">
        <f t="shared" si="9"/>
        <v>-1.2799999999999992E-2</v>
      </c>
      <c r="E22" s="56"/>
      <c r="I22" s="35"/>
      <c r="K22" s="26"/>
      <c r="M22" s="27"/>
    </row>
    <row r="23" spans="1:13" ht="13.5" thickBot="1" x14ac:dyDescent="0.25">
      <c r="A23" s="10" t="s">
        <v>20</v>
      </c>
      <c r="B23" s="38">
        <v>2.2499999999999999E-2</v>
      </c>
      <c r="C23" s="70">
        <v>2.23E-2</v>
      </c>
      <c r="D23" s="38">
        <f t="shared" si="9"/>
        <v>-1.9999999999999879E-4</v>
      </c>
      <c r="E23" s="57"/>
      <c r="G23" s="13" t="s">
        <v>45</v>
      </c>
      <c r="H23" s="14" t="s">
        <v>0</v>
      </c>
      <c r="I23" s="55" t="s">
        <v>1</v>
      </c>
      <c r="J23" s="14" t="s">
        <v>2</v>
      </c>
      <c r="K23" s="61" t="s">
        <v>3</v>
      </c>
      <c r="M23" s="26"/>
    </row>
    <row r="24" spans="1:13" ht="13.5" thickBot="1" x14ac:dyDescent="0.25">
      <c r="B24" s="28"/>
      <c r="C24" s="71"/>
      <c r="G24" s="21" t="s">
        <v>23</v>
      </c>
      <c r="H24" s="22">
        <v>389126</v>
      </c>
      <c r="I24" s="31">
        <v>398351</v>
      </c>
      <c r="J24" s="47">
        <f>SUM(I24-H24)</f>
        <v>9225</v>
      </c>
      <c r="K24" s="59">
        <f>SUM(J24/H24)</f>
        <v>2.3706974090654441E-2</v>
      </c>
    </row>
    <row r="25" spans="1:13" x14ac:dyDescent="0.2">
      <c r="A25" s="3" t="s">
        <v>21</v>
      </c>
      <c r="B25" s="4" t="s">
        <v>0</v>
      </c>
      <c r="C25" s="37" t="s">
        <v>1</v>
      </c>
      <c r="D25" s="4" t="s">
        <v>2</v>
      </c>
      <c r="E25" s="5" t="s">
        <v>3</v>
      </c>
      <c r="G25" s="8" t="s">
        <v>24</v>
      </c>
      <c r="H25" s="23">
        <v>46301</v>
      </c>
      <c r="I25" s="32">
        <v>46851</v>
      </c>
      <c r="J25" s="47">
        <f t="shared" ref="J25:J27" si="10">SUM(I25-H25)</f>
        <v>550</v>
      </c>
      <c r="K25" s="59">
        <f t="shared" ref="K25:K27" si="11">SUM(J25/H25)</f>
        <v>1.1878793114619556E-2</v>
      </c>
    </row>
    <row r="26" spans="1:13" x14ac:dyDescent="0.2">
      <c r="A26" s="21" t="s">
        <v>5</v>
      </c>
      <c r="B26" s="22">
        <v>5393</v>
      </c>
      <c r="C26" s="31">
        <v>5679</v>
      </c>
      <c r="D26" s="47">
        <f t="shared" ref="D26:D30" si="12">SUM(C26-B26)</f>
        <v>286</v>
      </c>
      <c r="E26" s="48">
        <f t="shared" ref="E26:E30" si="13">SUM(D26/B26)</f>
        <v>5.303170776933061E-2</v>
      </c>
      <c r="G26" s="8" t="s">
        <v>39</v>
      </c>
      <c r="H26" s="23">
        <v>8329</v>
      </c>
      <c r="I26" s="32">
        <v>7654</v>
      </c>
      <c r="J26" s="47">
        <f t="shared" si="10"/>
        <v>-675</v>
      </c>
      <c r="K26" s="59">
        <f t="shared" si="11"/>
        <v>-8.1042141913795177E-2</v>
      </c>
    </row>
    <row r="27" spans="1:13" ht="13.5" thickBot="1" x14ac:dyDescent="0.25">
      <c r="A27" s="8" t="s">
        <v>6</v>
      </c>
      <c r="B27" s="23">
        <v>4527</v>
      </c>
      <c r="C27" s="32">
        <v>4458</v>
      </c>
      <c r="D27" s="47">
        <f t="shared" si="12"/>
        <v>-69</v>
      </c>
      <c r="E27" s="48">
        <f t="shared" si="13"/>
        <v>-1.5241882041086813E-2</v>
      </c>
      <c r="G27" s="17" t="s">
        <v>44</v>
      </c>
      <c r="H27" s="45">
        <f>SUM(H24:H26)</f>
        <v>443756</v>
      </c>
      <c r="I27" s="46">
        <f>SUM(I24:I26)</f>
        <v>452856</v>
      </c>
      <c r="J27" s="58">
        <f t="shared" si="10"/>
        <v>9100</v>
      </c>
      <c r="K27" s="62">
        <f t="shared" si="11"/>
        <v>2.0506764978952399E-2</v>
      </c>
    </row>
    <row r="28" spans="1:13" ht="13.5" thickBot="1" x14ac:dyDescent="0.25">
      <c r="A28" s="8" t="s">
        <v>9</v>
      </c>
      <c r="B28" s="23">
        <v>2968</v>
      </c>
      <c r="C28" s="32">
        <v>3070</v>
      </c>
      <c r="D28" s="47">
        <f t="shared" si="12"/>
        <v>102</v>
      </c>
      <c r="E28" s="48">
        <f t="shared" si="13"/>
        <v>3.436657681940701E-2</v>
      </c>
      <c r="I28" s="35"/>
      <c r="K28" s="26"/>
      <c r="M28" s="27"/>
    </row>
    <row r="29" spans="1:13" ht="13.5" thickBot="1" x14ac:dyDescent="0.25">
      <c r="A29" s="8" t="s">
        <v>7</v>
      </c>
      <c r="B29" s="29">
        <f>SUM(B27/B26)</f>
        <v>0.83942147227887998</v>
      </c>
      <c r="C29" s="65">
        <f>SUM(C27/C26)</f>
        <v>0.78499735868991016</v>
      </c>
      <c r="D29" s="47">
        <f t="shared" si="12"/>
        <v>-5.4424113588969814E-2</v>
      </c>
      <c r="E29" s="48">
        <f t="shared" si="13"/>
        <v>-6.4835264984606636E-2</v>
      </c>
      <c r="G29" s="13" t="s">
        <v>40</v>
      </c>
      <c r="H29" s="14" t="s">
        <v>0</v>
      </c>
      <c r="I29" s="55" t="s">
        <v>1</v>
      </c>
      <c r="J29" s="14" t="s">
        <v>2</v>
      </c>
      <c r="K29" s="61" t="s">
        <v>3</v>
      </c>
      <c r="M29" s="27"/>
    </row>
    <row r="30" spans="1:13" ht="13.5" thickBot="1" x14ac:dyDescent="0.25">
      <c r="A30" s="10" t="s">
        <v>8</v>
      </c>
      <c r="B30" s="38">
        <f>SUM(B28/B27)</f>
        <v>0.65562182460790808</v>
      </c>
      <c r="C30" s="70">
        <f>SUM(C28/C27)</f>
        <v>0.68864961866307761</v>
      </c>
      <c r="D30" s="52">
        <f t="shared" si="12"/>
        <v>3.3027794055169535E-2</v>
      </c>
      <c r="E30" s="53">
        <f t="shared" si="13"/>
        <v>5.037628830449882E-2</v>
      </c>
      <c r="G30" s="21" t="s">
        <v>23</v>
      </c>
      <c r="H30" s="22">
        <v>29237</v>
      </c>
      <c r="I30" s="31">
        <v>29963</v>
      </c>
      <c r="J30" s="47">
        <f>SUM(I30-H30)</f>
        <v>726</v>
      </c>
      <c r="K30" s="59">
        <f>SUM(J30/H30)</f>
        <v>2.4831549064541505E-2</v>
      </c>
      <c r="M30" s="27"/>
    </row>
    <row r="31" spans="1:13" ht="13.5" thickBot="1" x14ac:dyDescent="0.25">
      <c r="C31" s="33"/>
      <c r="G31" s="8" t="s">
        <v>41</v>
      </c>
      <c r="H31" s="23">
        <v>6045</v>
      </c>
      <c r="I31" s="32">
        <v>6058</v>
      </c>
      <c r="J31" s="47">
        <f t="shared" ref="J31:J33" si="14">SUM(I31-H31)</f>
        <v>13</v>
      </c>
      <c r="K31" s="59">
        <f t="shared" ref="K31:K33" si="15">SUM(J31/H31)</f>
        <v>2.1505376344086021E-3</v>
      </c>
      <c r="M31" s="27"/>
    </row>
    <row r="32" spans="1:13" x14ac:dyDescent="0.2">
      <c r="A32" s="3" t="s">
        <v>22</v>
      </c>
      <c r="B32" s="4" t="s">
        <v>0</v>
      </c>
      <c r="C32" s="37" t="s">
        <v>1</v>
      </c>
      <c r="D32" s="4" t="s">
        <v>2</v>
      </c>
      <c r="E32" s="5" t="s">
        <v>3</v>
      </c>
      <c r="G32" s="8" t="s">
        <v>39</v>
      </c>
      <c r="H32" s="23">
        <v>577</v>
      </c>
      <c r="I32" s="32">
        <v>530</v>
      </c>
      <c r="J32" s="47">
        <f t="shared" si="14"/>
        <v>-47</v>
      </c>
      <c r="K32" s="59">
        <f t="shared" si="15"/>
        <v>-8.1455805892547667E-2</v>
      </c>
      <c r="M32" s="27"/>
    </row>
    <row r="33" spans="1:13" ht="13.5" thickBot="1" x14ac:dyDescent="0.25">
      <c r="A33" s="43" t="s">
        <v>23</v>
      </c>
      <c r="B33" s="24">
        <v>1030</v>
      </c>
      <c r="C33" s="77">
        <v>1000</v>
      </c>
      <c r="D33" s="47">
        <f t="shared" ref="D33:D35" si="16">SUM(C33-B33)</f>
        <v>-30</v>
      </c>
      <c r="E33" s="48">
        <f t="shared" ref="E33:E35" si="17">SUM(D33/B33)</f>
        <v>-2.9126213592233011E-2</v>
      </c>
      <c r="G33" s="17" t="s">
        <v>43</v>
      </c>
      <c r="H33" s="45">
        <f>SUM(H30:H32)</f>
        <v>35859</v>
      </c>
      <c r="I33" s="46">
        <f>SUM(I30:I32)</f>
        <v>36551</v>
      </c>
      <c r="J33" s="58">
        <f t="shared" si="14"/>
        <v>692</v>
      </c>
      <c r="K33" s="62">
        <f t="shared" si="15"/>
        <v>1.9297805292952955E-2</v>
      </c>
      <c r="M33" s="28"/>
    </row>
    <row r="34" spans="1:13" ht="13.5" thickBot="1" x14ac:dyDescent="0.25">
      <c r="A34" s="18" t="s">
        <v>24</v>
      </c>
      <c r="B34" s="36">
        <v>114</v>
      </c>
      <c r="C34" s="78">
        <v>118</v>
      </c>
      <c r="D34" s="72">
        <f t="shared" si="16"/>
        <v>4</v>
      </c>
      <c r="E34" s="49">
        <f t="shared" si="17"/>
        <v>3.5087719298245612E-2</v>
      </c>
      <c r="I34" s="35"/>
      <c r="K34" s="26"/>
    </row>
    <row r="35" spans="1:13" ht="13.5" thickBot="1" x14ac:dyDescent="0.25">
      <c r="A35" s="19" t="s">
        <v>25</v>
      </c>
      <c r="B35" s="75">
        <f>SUM(B33:B34)</f>
        <v>1144</v>
      </c>
      <c r="C35" s="79">
        <f>SUM(C33:C34)</f>
        <v>1118</v>
      </c>
      <c r="D35" s="73">
        <f t="shared" si="16"/>
        <v>-26</v>
      </c>
      <c r="E35" s="74">
        <f t="shared" si="17"/>
        <v>-2.2727272727272728E-2</v>
      </c>
      <c r="G35" s="13" t="s">
        <v>51</v>
      </c>
      <c r="H35" s="14" t="s">
        <v>0</v>
      </c>
      <c r="I35" s="55" t="s">
        <v>1</v>
      </c>
      <c r="J35" s="14" t="s">
        <v>2</v>
      </c>
      <c r="K35" s="61" t="s">
        <v>3</v>
      </c>
    </row>
    <row r="36" spans="1:13" ht="15" customHeight="1" x14ac:dyDescent="0.2">
      <c r="A36" s="88" t="s">
        <v>57</v>
      </c>
      <c r="B36" s="89"/>
      <c r="C36" s="89"/>
      <c r="D36" s="89"/>
      <c r="E36" s="90"/>
      <c r="G36" s="21" t="s">
        <v>47</v>
      </c>
      <c r="H36" s="22">
        <v>1993</v>
      </c>
      <c r="I36" s="31">
        <v>2048</v>
      </c>
      <c r="J36" s="47">
        <f>SUM(I36-H36)</f>
        <v>55</v>
      </c>
      <c r="K36" s="59">
        <f>SUM(J36/H36)</f>
        <v>2.7596588058203714E-2</v>
      </c>
    </row>
    <row r="37" spans="1:13" ht="15" customHeight="1" x14ac:dyDescent="0.2">
      <c r="A37" s="91"/>
      <c r="B37" s="92"/>
      <c r="C37" s="92"/>
      <c r="D37" s="92"/>
      <c r="E37" s="93"/>
      <c r="G37" s="8" t="s">
        <v>48</v>
      </c>
      <c r="H37" s="23">
        <v>2922</v>
      </c>
      <c r="I37" s="32">
        <v>2972</v>
      </c>
      <c r="J37" s="47">
        <f t="shared" ref="J37:J39" si="18">SUM(I37-H37)</f>
        <v>50</v>
      </c>
      <c r="K37" s="59">
        <f t="shared" ref="K37:K39" si="19">SUM(J37/H37)</f>
        <v>1.7111567419575632E-2</v>
      </c>
    </row>
    <row r="38" spans="1:13" ht="15" customHeight="1" x14ac:dyDescent="0.2">
      <c r="A38" s="91"/>
      <c r="B38" s="92"/>
      <c r="C38" s="92"/>
      <c r="D38" s="92"/>
      <c r="E38" s="93"/>
      <c r="G38" s="8" t="s">
        <v>49</v>
      </c>
      <c r="H38" s="23">
        <v>30942</v>
      </c>
      <c r="I38" s="32">
        <v>31513</v>
      </c>
      <c r="J38" s="47">
        <f t="shared" si="18"/>
        <v>571</v>
      </c>
      <c r="K38" s="59">
        <f t="shared" si="19"/>
        <v>1.8453881455626656E-2</v>
      </c>
    </row>
    <row r="39" spans="1:13" ht="15" customHeight="1" x14ac:dyDescent="0.2">
      <c r="A39" s="91"/>
      <c r="B39" s="92"/>
      <c r="C39" s="92"/>
      <c r="D39" s="92"/>
      <c r="E39" s="93"/>
      <c r="G39" s="8" t="s">
        <v>50</v>
      </c>
      <c r="H39" s="23">
        <v>2</v>
      </c>
      <c r="I39" s="32">
        <v>18</v>
      </c>
      <c r="J39" s="47">
        <f t="shared" si="18"/>
        <v>16</v>
      </c>
      <c r="K39" s="59">
        <f t="shared" si="19"/>
        <v>8</v>
      </c>
    </row>
    <row r="40" spans="1:13" ht="15.75" customHeight="1" thickBot="1" x14ac:dyDescent="0.25">
      <c r="A40" s="94"/>
      <c r="B40" s="95"/>
      <c r="C40" s="95"/>
      <c r="D40" s="95"/>
      <c r="E40" s="96"/>
      <c r="G40" s="17" t="s">
        <v>42</v>
      </c>
      <c r="H40" s="45">
        <f>SUM(H36:H39)</f>
        <v>35859</v>
      </c>
      <c r="I40" s="64">
        <f>SUM(I36:I39)</f>
        <v>36551</v>
      </c>
      <c r="J40" s="58">
        <f t="shared" ref="J40" si="20">SUM(I40-H40)</f>
        <v>692</v>
      </c>
      <c r="K40" s="62">
        <f t="shared" ref="K40" si="21">SUM(J40/H40)</f>
        <v>1.9297805292952955E-2</v>
      </c>
    </row>
  </sheetData>
  <mergeCells count="3">
    <mergeCell ref="A1:K1"/>
    <mergeCell ref="A2:K2"/>
    <mergeCell ref="A36:E40"/>
  </mergeCells>
  <printOptions horizontalCentered="1"/>
  <pageMargins left="0.4" right="0.4" top="0.45" bottom="0.55000000000000004" header="0.3" footer="0.3"/>
  <pageSetup paperSize="205" orientation="landscape" r:id="rId1"/>
  <headerFooter>
    <oddFooter>&amp;L&amp;8TTU - Institutional Research&amp;C&amp;8TTU Enrollment Common Reporting - Fall 2016&amp;R&amp;8Date: 10/3/2016</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TTU</vt:lpstr>
      <vt:lpstr>TTU!Print_Area</vt:lpstr>
    </vt:vector>
  </TitlesOfParts>
  <Company>Texas Tech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Texas Tech University</dc:creator>
  <cp:lastModifiedBy>Texas Tech University</cp:lastModifiedBy>
  <cp:lastPrinted>2016-10-03T20:43:29Z</cp:lastPrinted>
  <dcterms:created xsi:type="dcterms:W3CDTF">2016-08-25T15:29:53Z</dcterms:created>
  <dcterms:modified xsi:type="dcterms:W3CDTF">2017-01-18T12:59:58Z</dcterms:modified>
</cp:coreProperties>
</file>