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-Min,Max,Sum,Count,Average" sheetId="1" r:id="rId4"/>
  </sheets>
  <definedNames/>
  <calcPr/>
</workbook>
</file>

<file path=xl/sharedStrings.xml><?xml version="1.0" encoding="utf-8"?>
<sst xmlns="http://schemas.openxmlformats.org/spreadsheetml/2006/main" count="96" uniqueCount="19">
  <si>
    <t>House</t>
  </si>
  <si>
    <t>Sports</t>
  </si>
  <si>
    <t>Points (out of 10)</t>
  </si>
  <si>
    <t>Blue</t>
  </si>
  <si>
    <t>Badminton</t>
  </si>
  <si>
    <t>Min</t>
  </si>
  <si>
    <t>Max</t>
  </si>
  <si>
    <t>Sum</t>
  </si>
  <si>
    <t>Average</t>
  </si>
  <si>
    <t>Count</t>
  </si>
  <si>
    <t>Check</t>
  </si>
  <si>
    <t>Overall</t>
  </si>
  <si>
    <t>Green</t>
  </si>
  <si>
    <t>Cricket</t>
  </si>
  <si>
    <t>Red</t>
  </si>
  <si>
    <t>Yellow</t>
  </si>
  <si>
    <t>Hockey</t>
  </si>
  <si>
    <t>Tennis</t>
  </si>
  <si>
    <t>Basketball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</si>
</sst>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FFFFFF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B45F06"/>
        <bgColor rgb="FFB45F06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4" fontId="3" numFmtId="0" xfId="0" applyAlignment="1" applyFill="1" applyFont="1">
      <alignment horizontal="right" readingOrder="0" vertical="bottom"/>
    </xf>
    <xf borderId="0" fillId="3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horizontal="center" vertical="bottom"/>
    </xf>
    <xf borderId="0" fillId="3" fontId="1" numFmtId="0" xfId="0" applyAlignment="1" applyFont="1">
      <alignment vertical="bottom"/>
    </xf>
    <xf borderId="0" fillId="3" fontId="4" numFmtId="0" xfId="0" applyAlignment="1" applyFont="1">
      <alignment horizontal="center"/>
    </xf>
    <xf borderId="0" fillId="3" fontId="4" numFmtId="1" xfId="0" applyAlignment="1" applyFont="1" applyNumberFormat="1">
      <alignment horizontal="center"/>
    </xf>
    <xf borderId="0" fillId="3" fontId="4" numFmtId="0" xfId="0" applyAlignment="1" applyFont="1">
      <alignment horizontal="center" readingOrder="0"/>
    </xf>
    <xf borderId="0" fillId="3" fontId="4" numFmtId="0" xfId="0" applyAlignment="1" applyFont="1">
      <alignment readingOrder="0"/>
    </xf>
    <xf borderId="0" fillId="3" fontId="1" numFmtId="0" xfId="0" applyAlignment="1" applyFont="1">
      <alignment readingOrder="0" vertical="bottom"/>
    </xf>
    <xf borderId="0" fillId="3" fontId="4" numFmtId="0" xfId="0" applyFont="1"/>
    <xf borderId="0" fillId="3" fontId="4" numFmtId="1" xfId="0" applyFont="1" applyNumberFormat="1"/>
    <xf borderId="0" fillId="0" fontId="4" numFmtId="1" xfId="0" applyFont="1" applyNumberFormat="1"/>
    <xf borderId="0" fillId="4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63"/>
    <col customWidth="1" min="5" max="5" width="10.5"/>
    <col customWidth="1" min="6" max="8" width="9.75"/>
    <col customWidth="1" min="9" max="9" width="11.25"/>
    <col customWidth="1" min="10" max="11" width="9.7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3</v>
      </c>
      <c r="B2" s="3" t="s">
        <v>4</v>
      </c>
      <c r="C2" s="4">
        <v>10.0</v>
      </c>
      <c r="D2" s="5"/>
      <c r="E2" s="6"/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8" t="s">
        <v>10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3</v>
      </c>
      <c r="B3" s="3" t="s">
        <v>4</v>
      </c>
      <c r="C3" s="4">
        <v>8.0</v>
      </c>
      <c r="D3" s="5"/>
      <c r="E3" s="9" t="s">
        <v>11</v>
      </c>
      <c r="F3" s="10">
        <f>min($C2:$C32)</f>
        <v>1</v>
      </c>
      <c r="G3" s="10">
        <f>max($C2:$C32)</f>
        <v>10</v>
      </c>
      <c r="H3" s="10">
        <f>sum($C2:$C32)</f>
        <v>232</v>
      </c>
      <c r="I3" s="11">
        <f>average($C2:$C32)</f>
        <v>7.483870968</v>
      </c>
      <c r="J3" s="10">
        <f>Count($C2:$C32)</f>
        <v>31</v>
      </c>
      <c r="K3" s="12">
        <f t="shared" ref="K3:K12" si="1">H3-I3*J3</f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 t="s">
        <v>12</v>
      </c>
      <c r="B4" s="3" t="s">
        <v>4</v>
      </c>
      <c r="C4" s="4">
        <v>8.0</v>
      </c>
      <c r="D4" s="5"/>
      <c r="E4" s="13" t="s">
        <v>3</v>
      </c>
      <c r="F4" s="10">
        <f>MIN($C2:$C3,$C9,$C16:$C19)</f>
        <v>3</v>
      </c>
      <c r="G4" s="10">
        <f>MAX($C2:$C3,$C9,$C16:$C19)</f>
        <v>10</v>
      </c>
      <c r="H4" s="10">
        <f>SUM($C2:$C3,$C9,$C16:$C19)</f>
        <v>55</v>
      </c>
      <c r="I4" s="11">
        <f>AVERAGE($C2:$C3,$C9,$C16:$C19)</f>
        <v>7.857142857</v>
      </c>
      <c r="J4" s="10">
        <f>COUNT($C2:$C3,$C9,$C16:$C19)</f>
        <v>7</v>
      </c>
      <c r="K4" s="12">
        <f t="shared" si="1"/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 t="s">
        <v>12</v>
      </c>
      <c r="B5" s="3" t="s">
        <v>4</v>
      </c>
      <c r="C5" s="4">
        <v>7.0</v>
      </c>
      <c r="D5" s="5"/>
      <c r="E5" s="13" t="s">
        <v>12</v>
      </c>
      <c r="F5" s="10">
        <f>MIN($C4:$C8,$C14,$C23:$C25)</f>
        <v>6</v>
      </c>
      <c r="G5" s="10">
        <f>MAX($C4:$C8,$C14,$C23:$C25)</f>
        <v>10</v>
      </c>
      <c r="H5" s="10">
        <f>SUM($C4:$C8,$C14,$C23:$C25)</f>
        <v>66</v>
      </c>
      <c r="I5" s="11">
        <f>AVERAGE($C4:$C8,$C14,$C23:$C25)</f>
        <v>7.333333333</v>
      </c>
      <c r="J5" s="10">
        <f>COUNT($C4:$C8,$C14,$C23:$C25)</f>
        <v>9</v>
      </c>
      <c r="K5" s="12">
        <f t="shared" si="1"/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 t="s">
        <v>12</v>
      </c>
      <c r="B6" s="3" t="s">
        <v>13</v>
      </c>
      <c r="C6" s="4">
        <v>6.0</v>
      </c>
      <c r="D6" s="5"/>
      <c r="E6" s="13" t="s">
        <v>14</v>
      </c>
      <c r="F6" s="10">
        <f>MIN($C10:$C13,$C26:$C30)</f>
        <v>1</v>
      </c>
      <c r="G6" s="10">
        <f>MAX($C10:$C13,$C26:$C30)</f>
        <v>10</v>
      </c>
      <c r="H6" s="10">
        <f>SUM($C10:$C13,$C26:$C30)</f>
        <v>65</v>
      </c>
      <c r="I6" s="11">
        <f>AVERAGE($C10:$C13,$C26:$C30)</f>
        <v>7.222222222</v>
      </c>
      <c r="J6" s="10">
        <f>COUNT($C10:$C13,$C26:$C30)</f>
        <v>9</v>
      </c>
      <c r="K6" s="12">
        <f t="shared" si="1"/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3" t="s">
        <v>12</v>
      </c>
      <c r="B7" s="3" t="s">
        <v>13</v>
      </c>
      <c r="C7" s="4">
        <v>9.0</v>
      </c>
      <c r="D7" s="5"/>
      <c r="E7" s="13" t="s">
        <v>15</v>
      </c>
      <c r="F7" s="10">
        <f>MIN($C15,$C20:$C22,$C31:AA$32)</f>
        <v>7</v>
      </c>
      <c r="G7" s="10">
        <f>MAX($C15,$C20:$C22,$C31:AA$32)</f>
        <v>9</v>
      </c>
      <c r="H7" s="10">
        <f>SUM($C15,$C20:$C22,$C31:AA$32)</f>
        <v>46</v>
      </c>
      <c r="I7" s="11">
        <f>AVERAGE($C15,$C20:$C22,$C31:AA$32)</f>
        <v>7.666666667</v>
      </c>
      <c r="J7" s="10">
        <f>COUNT($C15,$C20:$C22,$C31:AA$32)</f>
        <v>6</v>
      </c>
      <c r="K7" s="12">
        <f t="shared" si="1"/>
        <v>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 t="s">
        <v>12</v>
      </c>
      <c r="B8" s="3" t="s">
        <v>16</v>
      </c>
      <c r="C8" s="4">
        <v>10.0</v>
      </c>
      <c r="D8" s="5"/>
      <c r="E8" s="13" t="s">
        <v>4</v>
      </c>
      <c r="F8" s="10">
        <f>MIN($C2:$C5,$C29:$C32)</f>
        <v>7</v>
      </c>
      <c r="G8" s="10">
        <f>MAX($C2:$C5,$C29:$C32)</f>
        <v>10</v>
      </c>
      <c r="H8" s="10">
        <f>SUM($C2:$C5,$C29:$C32)</f>
        <v>67</v>
      </c>
      <c r="I8" s="11">
        <f>AVERAGE($C2:$C5,$C29:$C32)</f>
        <v>8.375</v>
      </c>
      <c r="J8" s="10">
        <f>COUNT($C2:$C5,$C29:$C32)</f>
        <v>8</v>
      </c>
      <c r="K8" s="12">
        <f t="shared" si="1"/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 t="s">
        <v>3</v>
      </c>
      <c r="B9" s="3" t="s">
        <v>16</v>
      </c>
      <c r="C9" s="4">
        <v>10.0</v>
      </c>
      <c r="D9" s="5"/>
      <c r="E9" s="13" t="s">
        <v>13</v>
      </c>
      <c r="F9" s="10">
        <f>MIN($C6:$C7,$C19:$C20,$C26)</f>
        <v>6</v>
      </c>
      <c r="G9" s="10">
        <f>MAX($C6:$C7,$C19:$C20,$C26)</f>
        <v>10</v>
      </c>
      <c r="H9" s="10">
        <f>SUM($C6:$C7,$C19:$C20,$C26)</f>
        <v>41</v>
      </c>
      <c r="I9" s="11">
        <f>AVERAGE($C6:$C7,$C19:$C20,$C26)</f>
        <v>8.2</v>
      </c>
      <c r="J9" s="10">
        <f>COUNT($C6:$C7,$C19:$C20,$C26)</f>
        <v>5</v>
      </c>
      <c r="K9" s="12">
        <f t="shared" si="1"/>
        <v>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 t="s">
        <v>14</v>
      </c>
      <c r="B10" s="3" t="s">
        <v>16</v>
      </c>
      <c r="C10" s="4">
        <v>7.0</v>
      </c>
      <c r="D10" s="5"/>
      <c r="E10" s="13" t="s">
        <v>16</v>
      </c>
      <c r="F10" s="10">
        <f>MIN($C8:$C11,$C22:$C23)</f>
        <v>1</v>
      </c>
      <c r="G10" s="10">
        <f>MAX($C8:$C11,$C22:$C23)</f>
        <v>10</v>
      </c>
      <c r="H10" s="10">
        <f>SUM($C8:$C11,$C22:$C23)</f>
        <v>42</v>
      </c>
      <c r="I10" s="10">
        <f>AVERAGE($C8:$C11,$C22:$C23)</f>
        <v>7</v>
      </c>
      <c r="J10" s="10">
        <f>COUNT($C8:$C11,$C22:$C23)</f>
        <v>6</v>
      </c>
      <c r="K10" s="12">
        <f t="shared" si="1"/>
        <v>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3" t="s">
        <v>14</v>
      </c>
      <c r="B11" s="3" t="s">
        <v>16</v>
      </c>
      <c r="C11" s="4">
        <v>1.0</v>
      </c>
      <c r="D11" s="5"/>
      <c r="E11" s="13" t="s">
        <v>17</v>
      </c>
      <c r="F11" s="10">
        <f>MIN($C12:$C16)</f>
        <v>4</v>
      </c>
      <c r="G11" s="10">
        <f>MAX($C12:$C16)</f>
        <v>7</v>
      </c>
      <c r="H11" s="10">
        <f>SUM($C12:$C16)</f>
        <v>29</v>
      </c>
      <c r="I11" s="11">
        <f>AVERAGE($C12:$C16)</f>
        <v>5.8</v>
      </c>
      <c r="J11" s="10">
        <f>COUNT($C12:$C16)</f>
        <v>5</v>
      </c>
      <c r="K11" s="12">
        <f t="shared" si="1"/>
        <v>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3" t="s">
        <v>14</v>
      </c>
      <c r="B12" s="3" t="s">
        <v>17</v>
      </c>
      <c r="C12" s="4">
        <v>5.0</v>
      </c>
      <c r="D12" s="5"/>
      <c r="E12" s="13" t="s">
        <v>18</v>
      </c>
      <c r="F12" s="10">
        <f>MIN($C17:$C18,$C21,$C24:$C25,$C27:$C28)</f>
        <v>3</v>
      </c>
      <c r="G12" s="10">
        <f>MAX($C17:$C18,$C21,$C24:$C25,$C27:$C28)</f>
        <v>10</v>
      </c>
      <c r="H12" s="10">
        <f>SUM($C17:$C18,$C21,$C24:$C25,$C27:$C28)</f>
        <v>53</v>
      </c>
      <c r="I12" s="11">
        <f>AVERAGE($C17:$C18,$C21,$C24:$C25,$C27:$C28)</f>
        <v>7.571428571</v>
      </c>
      <c r="J12" s="10">
        <f>COUNT($C17:$C18,$C21,$C24:$C25,$C27:$C28)</f>
        <v>7</v>
      </c>
      <c r="K12" s="12">
        <f t="shared" si="1"/>
        <v>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3" t="s">
        <v>14</v>
      </c>
      <c r="B13" s="3" t="s">
        <v>17</v>
      </c>
      <c r="C13" s="4">
        <v>6.0</v>
      </c>
      <c r="D13" s="5"/>
      <c r="E13" s="14"/>
      <c r="F13" s="14"/>
      <c r="G13" s="14"/>
      <c r="H13" s="14"/>
      <c r="I13" s="14"/>
      <c r="J13" s="14"/>
      <c r="K13" s="15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3" t="s">
        <v>12</v>
      </c>
      <c r="B14" s="3" t="s">
        <v>17</v>
      </c>
      <c r="C14" s="4">
        <v>7.0</v>
      </c>
      <c r="D14" s="5"/>
      <c r="E14" s="15"/>
      <c r="F14" s="15"/>
      <c r="G14" s="15"/>
      <c r="H14" s="16"/>
      <c r="I14" s="15"/>
      <c r="J14" s="5"/>
      <c r="K14" s="15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3" t="s">
        <v>15</v>
      </c>
      <c r="B15" s="3" t="s">
        <v>17</v>
      </c>
      <c r="C15" s="4">
        <v>7.0</v>
      </c>
      <c r="D15" s="5"/>
      <c r="E15" s="6"/>
      <c r="F15" s="7" t="s">
        <v>5</v>
      </c>
      <c r="G15" s="7" t="s">
        <v>6</v>
      </c>
      <c r="H15" s="7" t="s">
        <v>7</v>
      </c>
      <c r="I15" s="7" t="s">
        <v>8</v>
      </c>
      <c r="J15" s="7" t="s">
        <v>9</v>
      </c>
      <c r="K15" s="8" t="s">
        <v>10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3" t="s">
        <v>3</v>
      </c>
      <c r="B16" s="3" t="s">
        <v>17</v>
      </c>
      <c r="C16" s="4">
        <v>4.0</v>
      </c>
      <c r="D16" s="5"/>
      <c r="E16" s="13" t="s">
        <v>3</v>
      </c>
      <c r="F16" s="10">
        <f t="shared" ref="F16:F19" si="2">MINIFS(C$2:C$32,A$2:A$32,E16)</f>
        <v>3</v>
      </c>
      <c r="G16" s="10">
        <f t="shared" ref="G16:G19" si="3">MAXIFS(C$2:C$32,A$2:A$32,E16)</f>
        <v>10</v>
      </c>
      <c r="H16" s="10">
        <f t="shared" ref="H16:H19" si="4">SUMIFS(C$2:C$32,A$2:A$32,E16)</f>
        <v>55</v>
      </c>
      <c r="I16" s="11">
        <f t="shared" ref="I16:I19" si="5">AVERAGEIFS(C$2:C$32,A$2:A$32,E16)</f>
        <v>7.857142857</v>
      </c>
      <c r="J16" s="10">
        <f t="shared" ref="J16:J19" si="6">COUNTIFS(A$2:A$32,E16)</f>
        <v>7</v>
      </c>
      <c r="K16" s="10">
        <f t="shared" ref="K16:K24" si="7">H16-I16*J16</f>
        <v>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3" t="s">
        <v>3</v>
      </c>
      <c r="B17" s="3" t="s">
        <v>18</v>
      </c>
      <c r="C17" s="4">
        <v>3.0</v>
      </c>
      <c r="D17" s="5"/>
      <c r="E17" s="13" t="s">
        <v>12</v>
      </c>
      <c r="F17" s="10">
        <f t="shared" si="2"/>
        <v>6</v>
      </c>
      <c r="G17" s="10">
        <f t="shared" si="3"/>
        <v>10</v>
      </c>
      <c r="H17" s="10">
        <f t="shared" si="4"/>
        <v>66</v>
      </c>
      <c r="I17" s="11">
        <f t="shared" si="5"/>
        <v>7.333333333</v>
      </c>
      <c r="J17" s="10">
        <f t="shared" si="6"/>
        <v>9</v>
      </c>
      <c r="K17" s="10">
        <f t="shared" si="7"/>
        <v>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3" t="s">
        <v>3</v>
      </c>
      <c r="B18" s="3" t="s">
        <v>18</v>
      </c>
      <c r="C18" s="4">
        <v>10.0</v>
      </c>
      <c r="D18" s="5"/>
      <c r="E18" s="13" t="s">
        <v>14</v>
      </c>
      <c r="F18" s="10">
        <f t="shared" si="2"/>
        <v>1</v>
      </c>
      <c r="G18" s="10">
        <f t="shared" si="3"/>
        <v>10</v>
      </c>
      <c r="H18" s="10">
        <f t="shared" si="4"/>
        <v>65</v>
      </c>
      <c r="I18" s="11">
        <f t="shared" si="5"/>
        <v>7.222222222</v>
      </c>
      <c r="J18" s="10">
        <f t="shared" si="6"/>
        <v>9</v>
      </c>
      <c r="K18" s="10">
        <f t="shared" si="7"/>
        <v>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3" t="s">
        <v>3</v>
      </c>
      <c r="B19" s="3" t="s">
        <v>13</v>
      </c>
      <c r="C19" s="4">
        <v>10.0</v>
      </c>
      <c r="D19" s="5"/>
      <c r="E19" s="13" t="s">
        <v>15</v>
      </c>
      <c r="F19" s="10">
        <f t="shared" si="2"/>
        <v>7</v>
      </c>
      <c r="G19" s="10">
        <f t="shared" si="3"/>
        <v>9</v>
      </c>
      <c r="H19" s="10">
        <f t="shared" si="4"/>
        <v>46</v>
      </c>
      <c r="I19" s="11">
        <f t="shared" si="5"/>
        <v>7.666666667</v>
      </c>
      <c r="J19" s="10">
        <f t="shared" si="6"/>
        <v>6</v>
      </c>
      <c r="K19" s="10">
        <f t="shared" si="7"/>
        <v>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3" t="s">
        <v>15</v>
      </c>
      <c r="B20" s="3" t="s">
        <v>13</v>
      </c>
      <c r="C20" s="4">
        <v>8.0</v>
      </c>
      <c r="D20" s="5"/>
      <c r="E20" s="13" t="s">
        <v>4</v>
      </c>
      <c r="F20" s="10">
        <f>MINIFS(C$2:C$32,B$2:B$32,E$20)</f>
        <v>7</v>
      </c>
      <c r="G20" s="10">
        <f>MAXIFS(C$2:C$32,B$2:B$32,E$20)</f>
        <v>10</v>
      </c>
      <c r="H20" s="10">
        <f>SUMIFS(C$2:C$32,B$2:B$32,E$20)</f>
        <v>67</v>
      </c>
      <c r="I20" s="11">
        <f>AVERAGEIFS(C$2:C$32,B$2:B$32,E$20)</f>
        <v>8.375</v>
      </c>
      <c r="J20" s="10">
        <f>COUNTIF(B$2:B$32,E$20)</f>
        <v>8</v>
      </c>
      <c r="K20" s="10">
        <f t="shared" si="7"/>
        <v>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3" t="s">
        <v>15</v>
      </c>
      <c r="B21" s="3" t="s">
        <v>18</v>
      </c>
      <c r="C21" s="4">
        <v>9.0</v>
      </c>
      <c r="D21" s="5"/>
      <c r="E21" s="13" t="s">
        <v>13</v>
      </c>
      <c r="F21" s="10">
        <f>MINIFS(C$2:C$32,B$2:B$32,E$21)</f>
        <v>6</v>
      </c>
      <c r="G21" s="10">
        <f>MAXIFS(C$2:C$32,B$2:B$32,E$21)</f>
        <v>10</v>
      </c>
      <c r="H21" s="10">
        <f>SUMIFS(C$2:C$32,B$2:B$32,E$21)</f>
        <v>41</v>
      </c>
      <c r="I21" s="11">
        <f>AVERAGEIFS(C$2:C$32,B$2:B$32,E$21)</f>
        <v>8.2</v>
      </c>
      <c r="J21" s="10">
        <f>COUNTIFS(B$2:B$32,E$21)</f>
        <v>5</v>
      </c>
      <c r="K21" s="10">
        <f t="shared" si="7"/>
        <v>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3" t="s">
        <v>15</v>
      </c>
      <c r="B22" s="3" t="s">
        <v>16</v>
      </c>
      <c r="C22" s="4">
        <v>7.0</v>
      </c>
      <c r="D22" s="5"/>
      <c r="E22" s="13" t="s">
        <v>16</v>
      </c>
      <c r="F22" s="10">
        <f>MINIFS(C$2:C$32,B$2:B$32,E$22)</f>
        <v>1</v>
      </c>
      <c r="G22" s="10">
        <f>MAXIFS(C$2:C$32,B$2:B$32,E$22)</f>
        <v>10</v>
      </c>
      <c r="H22" s="10">
        <f>SUMIFS(C$2:C$32,B$2:B$32,E$22)</f>
        <v>42</v>
      </c>
      <c r="I22" s="10">
        <f>AVERAGEIFS(C$2:C$32,B$2:B$32,E$22)</f>
        <v>7</v>
      </c>
      <c r="J22" s="10">
        <f>COUNTIFS(B$2:B$32,E$22)</f>
        <v>6</v>
      </c>
      <c r="K22" s="10">
        <f t="shared" si="7"/>
        <v>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3" t="s">
        <v>12</v>
      </c>
      <c r="B23" s="3" t="s">
        <v>16</v>
      </c>
      <c r="C23" s="4">
        <v>7.0</v>
      </c>
      <c r="D23" s="5"/>
      <c r="E23" s="13" t="s">
        <v>17</v>
      </c>
      <c r="F23" s="10">
        <f>MINIFS(C$2:C$32,B$2:B$32,E$23)</f>
        <v>4</v>
      </c>
      <c r="G23" s="10">
        <f t="shared" ref="G23:G24" si="8">MAXIFS(C$2:C$32,B$2:B$32,E$20)</f>
        <v>10</v>
      </c>
      <c r="H23" s="10">
        <f>SUMIFS(C$2:C$32,B$2:B$32,E$23)</f>
        <v>29</v>
      </c>
      <c r="I23" s="11">
        <f>AVERAGEIFS(C$2:C$32,B$2:B$32,E$23)</f>
        <v>5.8</v>
      </c>
      <c r="J23" s="10">
        <f>COUNTIFS(B$2:B$32,E$23)</f>
        <v>5</v>
      </c>
      <c r="K23" s="10">
        <f t="shared" si="7"/>
        <v>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3" t="s">
        <v>12</v>
      </c>
      <c r="B24" s="3" t="s">
        <v>18</v>
      </c>
      <c r="C24" s="4">
        <v>6.0</v>
      </c>
      <c r="D24" s="2"/>
      <c r="E24" s="13" t="s">
        <v>18</v>
      </c>
      <c r="F24" s="10">
        <f>MINIFS(C$2:C$32,B$2:B$32,E$24)</f>
        <v>3</v>
      </c>
      <c r="G24" s="10">
        <f t="shared" si="8"/>
        <v>10</v>
      </c>
      <c r="H24" s="10">
        <f>SUMIFS(C$2:C$32,B$2:B$32,E$24)</f>
        <v>53</v>
      </c>
      <c r="I24" s="11">
        <f>AVERAGEIFS(C$2:C$32,B$2:B$32,E$24)</f>
        <v>7.571428571</v>
      </c>
      <c r="J24" s="10">
        <f>COUNTIFS(B$2:B$32,E$24)</f>
        <v>7</v>
      </c>
      <c r="K24" s="10">
        <f t="shared" si="7"/>
        <v>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3" t="s">
        <v>12</v>
      </c>
      <c r="B25" s="3" t="s">
        <v>18</v>
      </c>
      <c r="C25" s="4">
        <v>6.0</v>
      </c>
      <c r="D25" s="2"/>
      <c r="H25" s="17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3" t="s">
        <v>14</v>
      </c>
      <c r="B26" s="3" t="s">
        <v>13</v>
      </c>
      <c r="C26" s="4">
        <v>8.0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3" t="s">
        <v>14</v>
      </c>
      <c r="B27" s="3" t="s">
        <v>18</v>
      </c>
      <c r="C27" s="18">
        <v>9.0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3" t="s">
        <v>14</v>
      </c>
      <c r="B28" s="3" t="s">
        <v>18</v>
      </c>
      <c r="C28" s="18">
        <v>10.0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3" t="s">
        <v>14</v>
      </c>
      <c r="B29" s="3" t="s">
        <v>4</v>
      </c>
      <c r="C29" s="18">
        <v>10.0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3" t="s">
        <v>14</v>
      </c>
      <c r="B30" s="3" t="s">
        <v>4</v>
      </c>
      <c r="C30" s="18">
        <v>9.0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3" t="s">
        <v>15</v>
      </c>
      <c r="B31" s="3" t="s">
        <v>4</v>
      </c>
      <c r="C31" s="18">
        <v>8.0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3" t="s">
        <v>15</v>
      </c>
      <c r="B32" s="3" t="s">
        <v>4</v>
      </c>
      <c r="C32" s="18">
        <v>7.0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D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D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D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D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D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