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  <sheet state="visible" name="1-Min,Max,Sum,Count,Average" sheetId="2" r:id="rId5"/>
  </sheets>
  <definedNames/>
  <calcPr/>
</workbook>
</file>

<file path=xl/sharedStrings.xml><?xml version="1.0" encoding="utf-8"?>
<sst xmlns="http://schemas.openxmlformats.org/spreadsheetml/2006/main" count="177" uniqueCount="25">
  <si>
    <t>Product</t>
  </si>
  <si>
    <t>Region</t>
  </si>
  <si>
    <t>Sales (in Cr)</t>
  </si>
  <si>
    <t>Mobile</t>
  </si>
  <si>
    <t>North</t>
  </si>
  <si>
    <t>MinIfs</t>
  </si>
  <si>
    <t>Monitor</t>
  </si>
  <si>
    <t>South</t>
  </si>
  <si>
    <t>East</t>
  </si>
  <si>
    <t>West</t>
  </si>
  <si>
    <t>Laptop</t>
  </si>
  <si>
    <t>CPU</t>
  </si>
  <si>
    <t>RAM</t>
  </si>
  <si>
    <t>MaxIfs</t>
  </si>
  <si>
    <t>SumIfs</t>
  </si>
  <si>
    <t>AverageIfs</t>
  </si>
  <si>
    <t>CountIfs</t>
  </si>
  <si>
    <t>Check</t>
  </si>
  <si>
    <t>Min</t>
  </si>
  <si>
    <t>Max</t>
  </si>
  <si>
    <t>Sum</t>
  </si>
  <si>
    <t>Average</t>
  </si>
  <si>
    <t>Count</t>
  </si>
  <si>
    <t>Overall</t>
  </si>
  <si>
    <t>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</si>
</sst>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0" fontId="4" numFmtId="1" xfId="0" applyFont="1" applyNumberFormat="1"/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5" fontId="5" numFmtId="0" xfId="0" applyFill="1" applyFont="1"/>
    <xf borderId="0" fillId="5" fontId="5" numFmtId="0" xfId="0" applyAlignment="1" applyFont="1">
      <alignment readingOrder="0"/>
    </xf>
    <xf borderId="0" fillId="5" fontId="1" numFmtId="0" xfId="0" applyAlignment="1" applyFont="1">
      <alignment readingOrder="0" vertical="bottom"/>
    </xf>
    <xf borderId="0" fillId="3" fontId="4" numFmtId="1" xfId="0" applyFont="1" applyNumberFormat="1"/>
    <xf borderId="0" fillId="0" fontId="4" numFmtId="0" xfId="0" applyFont="1"/>
    <xf borderId="0" fillId="3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23.0</v>
      </c>
      <c r="D2" s="5"/>
      <c r="E2" s="6" t="s">
        <v>5</v>
      </c>
      <c r="F2" s="6"/>
      <c r="G2" s="6"/>
      <c r="H2" s="6"/>
      <c r="I2" s="6"/>
      <c r="J2" s="6"/>
      <c r="K2" s="6"/>
      <c r="L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6</v>
      </c>
      <c r="B3" s="3" t="s">
        <v>4</v>
      </c>
      <c r="C3" s="4">
        <v>21.0</v>
      </c>
      <c r="D3" s="5"/>
      <c r="E3" s="3"/>
      <c r="F3" s="8" t="s">
        <v>4</v>
      </c>
      <c r="G3" s="8" t="s">
        <v>7</v>
      </c>
      <c r="H3" s="8" t="s">
        <v>8</v>
      </c>
      <c r="I3" s="8" t="s">
        <v>9</v>
      </c>
      <c r="J3" s="8"/>
      <c r="K3" s="5"/>
      <c r="L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10</v>
      </c>
      <c r="B4" s="3" t="s">
        <v>4</v>
      </c>
      <c r="C4" s="4">
        <v>12.0</v>
      </c>
      <c r="D4" s="5"/>
      <c r="E4" s="3" t="s">
        <v>3</v>
      </c>
      <c r="F4" s="7">
        <f t="shared" ref="F4:I4" si="1">sumifs($C$2:$C$21,$A$2:$A$21,$E4,$B$2:$B$21,F$3)</f>
        <v>23</v>
      </c>
      <c r="G4" s="7">
        <f t="shared" si="1"/>
        <v>25</v>
      </c>
      <c r="H4" s="7">
        <f t="shared" si="1"/>
        <v>10</v>
      </c>
      <c r="I4" s="7">
        <f t="shared" si="1"/>
        <v>4</v>
      </c>
      <c r="J4" s="7"/>
      <c r="K4" s="5"/>
      <c r="L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10</v>
      </c>
      <c r="B5" s="3" t="s">
        <v>7</v>
      </c>
      <c r="C5" s="4">
        <v>30.0</v>
      </c>
      <c r="D5" s="5"/>
      <c r="E5" s="3" t="s">
        <v>6</v>
      </c>
      <c r="F5" s="7">
        <f t="shared" ref="F5:I5" si="2">sumifs($C$2:$C$21,$A$2:$A$21,$E5,$B$2:$B$21,F$3)</f>
        <v>21</v>
      </c>
      <c r="G5" s="7">
        <f t="shared" si="2"/>
        <v>19</v>
      </c>
      <c r="H5" s="7">
        <f t="shared" si="2"/>
        <v>27</v>
      </c>
      <c r="I5" s="7">
        <f t="shared" si="2"/>
        <v>12</v>
      </c>
      <c r="J5" s="7"/>
      <c r="K5" s="5"/>
      <c r="L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6</v>
      </c>
      <c r="B6" s="3" t="s">
        <v>8</v>
      </c>
      <c r="C6" s="4">
        <v>27.0</v>
      </c>
      <c r="D6" s="5"/>
      <c r="E6" s="3" t="s">
        <v>10</v>
      </c>
      <c r="F6" s="7">
        <f t="shared" ref="F6:I6" si="3">sumifs($C$2:$C$21,$A$2:$A$21,$E6,$B$2:$B$21,F$3)</f>
        <v>12</v>
      </c>
      <c r="G6" s="7">
        <f t="shared" si="3"/>
        <v>30</v>
      </c>
      <c r="H6" s="7">
        <f t="shared" si="3"/>
        <v>15</v>
      </c>
      <c r="I6" s="7">
        <f t="shared" si="3"/>
        <v>19</v>
      </c>
      <c r="J6" s="7"/>
      <c r="K6" s="5"/>
      <c r="L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6</v>
      </c>
      <c r="B7" s="3" t="s">
        <v>7</v>
      </c>
      <c r="C7" s="4">
        <v>19.0</v>
      </c>
      <c r="D7" s="5"/>
      <c r="E7" s="8" t="s">
        <v>11</v>
      </c>
      <c r="F7" s="7">
        <f t="shared" ref="F7:I7" si="4">sumifs($C$2:$C$21,$A$2:$A$21,$E7,$B$2:$B$21,F$3)</f>
        <v>7</v>
      </c>
      <c r="G7" s="7">
        <f t="shared" si="4"/>
        <v>32</v>
      </c>
      <c r="H7" s="7">
        <f t="shared" si="4"/>
        <v>15</v>
      </c>
      <c r="I7" s="7">
        <f t="shared" si="4"/>
        <v>10</v>
      </c>
      <c r="J7" s="7"/>
      <c r="K7" s="5"/>
      <c r="L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3</v>
      </c>
      <c r="B8" s="3" t="s">
        <v>7</v>
      </c>
      <c r="C8" s="4">
        <v>25.0</v>
      </c>
      <c r="D8" s="5"/>
      <c r="E8" s="8" t="s">
        <v>12</v>
      </c>
      <c r="F8" s="7">
        <f t="shared" ref="F8:I8" si="5">sumifs($C$2:$C$21,$A$2:$A$21,$E8,$B$2:$B$21,F$3)</f>
        <v>20</v>
      </c>
      <c r="G8" s="7">
        <f t="shared" si="5"/>
        <v>21</v>
      </c>
      <c r="H8" s="7">
        <f t="shared" si="5"/>
        <v>25</v>
      </c>
      <c r="I8" s="7">
        <f t="shared" si="5"/>
        <v>20</v>
      </c>
      <c r="J8" s="7"/>
      <c r="K8" s="5"/>
      <c r="L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11</v>
      </c>
      <c r="B9" s="3" t="s">
        <v>8</v>
      </c>
      <c r="C9" s="4">
        <v>15.0</v>
      </c>
      <c r="D9" s="5"/>
      <c r="E9" s="3"/>
      <c r="F9" s="7"/>
      <c r="G9" s="7"/>
      <c r="H9" s="7"/>
      <c r="I9" s="7"/>
      <c r="J9" s="7"/>
      <c r="K9" s="5"/>
      <c r="L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6</v>
      </c>
      <c r="B10" s="3" t="s">
        <v>9</v>
      </c>
      <c r="C10" s="4">
        <v>12.0</v>
      </c>
      <c r="D10" s="5"/>
      <c r="E10" s="6" t="s">
        <v>13</v>
      </c>
      <c r="F10" s="7"/>
      <c r="G10" s="7"/>
      <c r="H10" s="7"/>
      <c r="I10" s="7"/>
      <c r="J10" s="7"/>
      <c r="K10" s="5"/>
      <c r="L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12</v>
      </c>
      <c r="B11" s="3" t="s">
        <v>9</v>
      </c>
      <c r="C11" s="4">
        <v>20.0</v>
      </c>
      <c r="D11" s="5"/>
      <c r="E11" s="3"/>
      <c r="F11" s="8" t="s">
        <v>4</v>
      </c>
      <c r="G11" s="8" t="s">
        <v>7</v>
      </c>
      <c r="H11" s="8" t="s">
        <v>8</v>
      </c>
      <c r="I11" s="8" t="s">
        <v>9</v>
      </c>
      <c r="J11" s="7"/>
      <c r="K11" s="5"/>
      <c r="L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10</v>
      </c>
      <c r="B12" s="3" t="s">
        <v>9</v>
      </c>
      <c r="C12" s="4">
        <v>19.0</v>
      </c>
      <c r="D12" s="5"/>
      <c r="E12" s="3" t="s">
        <v>3</v>
      </c>
      <c r="F12" s="7">
        <f t="shared" ref="F12:I12" si="6">maxifs($C$2:$C$21,$A$2:$A$21,$E12,$B$2:$B$21,F$11)</f>
        <v>23</v>
      </c>
      <c r="G12" s="7">
        <f t="shared" si="6"/>
        <v>25</v>
      </c>
      <c r="H12" s="7">
        <f t="shared" si="6"/>
        <v>10</v>
      </c>
      <c r="I12" s="7">
        <f t="shared" si="6"/>
        <v>4</v>
      </c>
      <c r="J12" s="7"/>
      <c r="K12" s="5"/>
      <c r="L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10</v>
      </c>
      <c r="B13" s="9" t="s">
        <v>8</v>
      </c>
      <c r="C13" s="4">
        <v>15.0</v>
      </c>
      <c r="D13" s="5"/>
      <c r="E13" s="3" t="s">
        <v>6</v>
      </c>
      <c r="F13" s="7">
        <f t="shared" ref="F13:I13" si="7">maxifs($C$2:$C$21,$A$2:$A$21,$E13,$B$2:$B$21,F$11)</f>
        <v>21</v>
      </c>
      <c r="G13" s="7">
        <f t="shared" si="7"/>
        <v>19</v>
      </c>
      <c r="H13" s="7">
        <f t="shared" si="7"/>
        <v>27</v>
      </c>
      <c r="I13" s="7">
        <f t="shared" si="7"/>
        <v>12</v>
      </c>
      <c r="J13" s="6"/>
      <c r="K13" s="6"/>
      <c r="L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3</v>
      </c>
      <c r="B14" s="9" t="s">
        <v>8</v>
      </c>
      <c r="C14" s="4">
        <v>10.0</v>
      </c>
      <c r="D14" s="5"/>
      <c r="E14" s="3" t="s">
        <v>10</v>
      </c>
      <c r="F14" s="7">
        <f t="shared" ref="F14:I14" si="8">maxifs($C$2:$C$21,$A$2:$A$21,$E14,$B$2:$B$21,F$11)</f>
        <v>12</v>
      </c>
      <c r="G14" s="7">
        <f t="shared" si="8"/>
        <v>30</v>
      </c>
      <c r="H14" s="7">
        <f t="shared" si="8"/>
        <v>15</v>
      </c>
      <c r="I14" s="7">
        <f t="shared" si="8"/>
        <v>19</v>
      </c>
      <c r="J14" s="7"/>
      <c r="K14" s="5"/>
      <c r="L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9</v>
      </c>
      <c r="C15" s="4">
        <v>4.0</v>
      </c>
      <c r="D15" s="5"/>
      <c r="E15" s="8" t="s">
        <v>11</v>
      </c>
      <c r="F15" s="7">
        <f t="shared" ref="F15:I15" si="9">maxifs($C$2:$C$21,$A$2:$A$21,$E15,$B$2:$B$21,F$11)</f>
        <v>7</v>
      </c>
      <c r="G15" s="7">
        <f t="shared" si="9"/>
        <v>32</v>
      </c>
      <c r="H15" s="7">
        <f t="shared" si="9"/>
        <v>15</v>
      </c>
      <c r="I15" s="7">
        <f t="shared" si="9"/>
        <v>10</v>
      </c>
      <c r="J15" s="7"/>
      <c r="K15" s="5"/>
      <c r="L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11</v>
      </c>
      <c r="B16" s="3" t="s">
        <v>9</v>
      </c>
      <c r="C16" s="4">
        <v>10.0</v>
      </c>
      <c r="D16" s="5"/>
      <c r="E16" s="8" t="s">
        <v>12</v>
      </c>
      <c r="F16" s="7">
        <f t="shared" ref="F16:I16" si="10">maxifs($C$2:$C$21,$A$2:$A$21,$E16,$B$2:$B$21,F$11)</f>
        <v>20</v>
      </c>
      <c r="G16" s="7">
        <f t="shared" si="10"/>
        <v>21</v>
      </c>
      <c r="H16" s="7">
        <f t="shared" si="10"/>
        <v>25</v>
      </c>
      <c r="I16" s="7">
        <f t="shared" si="10"/>
        <v>20</v>
      </c>
      <c r="J16" s="7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11</v>
      </c>
      <c r="B17" s="3" t="s">
        <v>4</v>
      </c>
      <c r="C17" s="4">
        <v>7.0</v>
      </c>
      <c r="D17" s="5"/>
      <c r="E17" s="7"/>
      <c r="F17" s="7"/>
      <c r="G17" s="7"/>
      <c r="H17" s="7"/>
      <c r="I17" s="7"/>
      <c r="J17" s="7"/>
      <c r="K17" s="5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7</v>
      </c>
      <c r="C18" s="4">
        <v>32.0</v>
      </c>
      <c r="D18" s="5"/>
      <c r="E18" s="10" t="s">
        <v>14</v>
      </c>
      <c r="F18" s="7"/>
      <c r="G18" s="7"/>
      <c r="H18" s="7"/>
      <c r="I18" s="7"/>
      <c r="J18" s="7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12</v>
      </c>
      <c r="B19" s="9" t="s">
        <v>7</v>
      </c>
      <c r="C19" s="4">
        <v>21.0</v>
      </c>
      <c r="D19" s="5"/>
      <c r="E19" s="3"/>
      <c r="F19" s="8" t="s">
        <v>4</v>
      </c>
      <c r="G19" s="8" t="s">
        <v>7</v>
      </c>
      <c r="H19" s="8" t="s">
        <v>8</v>
      </c>
      <c r="I19" s="8" t="s">
        <v>9</v>
      </c>
      <c r="J19" s="7"/>
      <c r="K19" s="5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12</v>
      </c>
      <c r="B20" s="9" t="s">
        <v>4</v>
      </c>
      <c r="C20" s="4">
        <v>20.0</v>
      </c>
      <c r="D20" s="5"/>
      <c r="E20" s="3" t="s">
        <v>3</v>
      </c>
      <c r="F20" s="7">
        <f t="shared" ref="F20:I20" si="11">sumifs($C$2:$C$21,$A$2:$A$21,$E20,$B$2:$B$21,F$19)</f>
        <v>23</v>
      </c>
      <c r="G20" s="7">
        <f t="shared" si="11"/>
        <v>25</v>
      </c>
      <c r="H20" s="7">
        <f t="shared" si="11"/>
        <v>10</v>
      </c>
      <c r="I20" s="7">
        <f t="shared" si="11"/>
        <v>4</v>
      </c>
      <c r="J20" s="7"/>
      <c r="K20" s="5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12</v>
      </c>
      <c r="B21" s="9" t="s">
        <v>8</v>
      </c>
      <c r="C21" s="4">
        <v>25.0</v>
      </c>
      <c r="D21" s="5"/>
      <c r="E21" s="3" t="s">
        <v>6</v>
      </c>
      <c r="F21" s="7">
        <f t="shared" ref="F21:I21" si="12">sumifs($C$2:$C$21,$A$2:$A$21,$E21,$B$2:$B$21,F$19)</f>
        <v>21</v>
      </c>
      <c r="G21" s="7">
        <f t="shared" si="12"/>
        <v>19</v>
      </c>
      <c r="H21" s="7">
        <f t="shared" si="12"/>
        <v>27</v>
      </c>
      <c r="I21" s="7">
        <f t="shared" si="12"/>
        <v>12</v>
      </c>
      <c r="J21" s="7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5"/>
      <c r="E22" s="3" t="s">
        <v>10</v>
      </c>
      <c r="F22" s="7">
        <f t="shared" ref="F22:I22" si="13">sumifs($C$2:$C$21,$A$2:$A$21,$E22,$B$2:$B$21,F$19)</f>
        <v>12</v>
      </c>
      <c r="G22" s="7">
        <f t="shared" si="13"/>
        <v>30</v>
      </c>
      <c r="H22" s="7">
        <f t="shared" si="13"/>
        <v>15</v>
      </c>
      <c r="I22" s="7">
        <f t="shared" si="13"/>
        <v>19</v>
      </c>
      <c r="J22" s="7"/>
      <c r="K22" s="5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5"/>
      <c r="E23" s="8" t="s">
        <v>11</v>
      </c>
      <c r="F23" s="7">
        <f t="shared" ref="F23:I23" si="14">sumifs($C$2:$C$21,$A$2:$A$21,$E23,$B$2:$B$21,F$19)</f>
        <v>7</v>
      </c>
      <c r="G23" s="7">
        <f t="shared" si="14"/>
        <v>32</v>
      </c>
      <c r="H23" s="7">
        <f t="shared" si="14"/>
        <v>15</v>
      </c>
      <c r="I23" s="7">
        <f t="shared" si="14"/>
        <v>10</v>
      </c>
      <c r="J23" s="7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5"/>
      <c r="E24" s="8" t="s">
        <v>12</v>
      </c>
      <c r="F24" s="7">
        <f t="shared" ref="F24:I24" si="15">sumifs($C$2:$C$21,$A$2:$A$21,$E24,$B$2:$B$21,F$19)</f>
        <v>20</v>
      </c>
      <c r="G24" s="7">
        <f t="shared" si="15"/>
        <v>21</v>
      </c>
      <c r="H24" s="7">
        <f t="shared" si="15"/>
        <v>25</v>
      </c>
      <c r="I24" s="7">
        <f t="shared" si="15"/>
        <v>20</v>
      </c>
      <c r="J24" s="7"/>
      <c r="K24" s="5"/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9"/>
      <c r="I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12" t="s">
        <v>15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8" t="s">
        <v>4</v>
      </c>
      <c r="G27" s="8" t="s">
        <v>7</v>
      </c>
      <c r="H27" s="8" t="s">
        <v>8</v>
      </c>
      <c r="I27" s="8" t="s">
        <v>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3" t="s">
        <v>3</v>
      </c>
      <c r="F28" s="2">
        <f t="shared" ref="F28:I28" si="16">Averageifs($C$2:$C$21,$A$2:$A$21,$E20,$B$2:$B$21,F$27)</f>
        <v>23</v>
      </c>
      <c r="G28" s="2">
        <f t="shared" si="16"/>
        <v>25</v>
      </c>
      <c r="H28" s="2">
        <f t="shared" si="16"/>
        <v>10</v>
      </c>
      <c r="I28" s="2">
        <f t="shared" si="16"/>
        <v>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3" t="s">
        <v>6</v>
      </c>
      <c r="F29" s="2">
        <f t="shared" ref="F29:I29" si="17">Averageifs($C$2:$C$21,$A$2:$A$21,$E21,$B$2:$B$21,F$27)</f>
        <v>21</v>
      </c>
      <c r="G29" s="2">
        <f t="shared" si="17"/>
        <v>19</v>
      </c>
      <c r="H29" s="2">
        <f t="shared" si="17"/>
        <v>27</v>
      </c>
      <c r="I29" s="2">
        <f t="shared" si="17"/>
        <v>12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3" t="s">
        <v>10</v>
      </c>
      <c r="F30" s="2">
        <f t="shared" ref="F30:I30" si="18">Averageifs($C$2:$C$21,$A$2:$A$21,$E22,$B$2:$B$21,F$27)</f>
        <v>12</v>
      </c>
      <c r="G30" s="2">
        <f t="shared" si="18"/>
        <v>30</v>
      </c>
      <c r="H30" s="2">
        <f t="shared" si="18"/>
        <v>15</v>
      </c>
      <c r="I30" s="2">
        <f t="shared" si="18"/>
        <v>19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8" t="s">
        <v>11</v>
      </c>
      <c r="F31" s="2">
        <f t="shared" ref="F31:I31" si="19">Averageifs($C$2:$C$21,$A$2:$A$21,$E23,$B$2:$B$21,F$27)</f>
        <v>7</v>
      </c>
      <c r="G31" s="2">
        <f t="shared" si="19"/>
        <v>32</v>
      </c>
      <c r="H31" s="2">
        <f t="shared" si="19"/>
        <v>15</v>
      </c>
      <c r="I31" s="2">
        <f t="shared" si="19"/>
        <v>10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8" t="s">
        <v>12</v>
      </c>
      <c r="F32" s="2">
        <f t="shared" ref="F32:I32" si="20">Averageifs($C$2:$C$21,$A$2:$A$21,$E24,$B$2:$B$21,F$27)</f>
        <v>20</v>
      </c>
      <c r="G32" s="2">
        <f t="shared" si="20"/>
        <v>21</v>
      </c>
      <c r="H32" s="2">
        <f t="shared" si="20"/>
        <v>25</v>
      </c>
      <c r="I32" s="2">
        <f t="shared" si="20"/>
        <v>20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12" t="s">
        <v>16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8" t="s">
        <v>4</v>
      </c>
      <c r="G35" s="8" t="s">
        <v>7</v>
      </c>
      <c r="H35" s="8" t="s">
        <v>8</v>
      </c>
      <c r="I35" s="8" t="s">
        <v>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3" t="s">
        <v>3</v>
      </c>
      <c r="F36" s="2">
        <f t="shared" ref="F36:I36" si="21">Countifs($A$2:$A$21,$E28,$B$2:$B$21,F$35)</f>
        <v>1</v>
      </c>
      <c r="G36" s="2">
        <f t="shared" si="21"/>
        <v>1</v>
      </c>
      <c r="H36" s="2">
        <f t="shared" si="21"/>
        <v>1</v>
      </c>
      <c r="I36" s="2">
        <f t="shared" si="21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3" t="s">
        <v>6</v>
      </c>
      <c r="F37" s="2">
        <f t="shared" ref="F37:I37" si="22">Countifs($A$2:$A$21,$E29,$B$2:$B$21,F$35)</f>
        <v>1</v>
      </c>
      <c r="G37" s="2">
        <f t="shared" si="22"/>
        <v>1</v>
      </c>
      <c r="H37" s="2">
        <f t="shared" si="22"/>
        <v>1</v>
      </c>
      <c r="I37" s="2">
        <f t="shared" si="22"/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3" t="s">
        <v>10</v>
      </c>
      <c r="F38" s="2">
        <f t="shared" ref="F38:I38" si="23">Countifs($A$2:$A$21,$E30,$B$2:$B$21,F$35)</f>
        <v>1</v>
      </c>
      <c r="G38" s="2">
        <f t="shared" si="23"/>
        <v>1</v>
      </c>
      <c r="H38" s="2">
        <f t="shared" si="23"/>
        <v>1</v>
      </c>
      <c r="I38" s="2">
        <f t="shared" si="23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8" t="s">
        <v>11</v>
      </c>
      <c r="F39" s="2">
        <f t="shared" ref="F39:I39" si="24">Countifs($A$2:$A$21,$E31,$B$2:$B$21,F$35)</f>
        <v>1</v>
      </c>
      <c r="G39" s="2">
        <f t="shared" si="24"/>
        <v>1</v>
      </c>
      <c r="H39" s="2">
        <f t="shared" si="24"/>
        <v>1</v>
      </c>
      <c r="I39" s="2">
        <f t="shared" si="24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8" t="s">
        <v>12</v>
      </c>
      <c r="F40" s="2">
        <f t="shared" ref="F40:I40" si="25">Countifs($A$2:$A$21,$E32,$B$2:$B$21,F$35)</f>
        <v>1</v>
      </c>
      <c r="G40" s="2">
        <f t="shared" si="25"/>
        <v>1</v>
      </c>
      <c r="H40" s="2">
        <f t="shared" si="25"/>
        <v>1</v>
      </c>
      <c r="I40" s="2">
        <f t="shared" si="25"/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12" t="s">
        <v>17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8" t="s">
        <v>4</v>
      </c>
      <c r="G43" s="8" t="s">
        <v>7</v>
      </c>
      <c r="H43" s="8" t="s">
        <v>8</v>
      </c>
      <c r="I43" s="8" t="s">
        <v>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3" t="s">
        <v>3</v>
      </c>
      <c r="F44" s="2">
        <f t="shared" ref="F44:I44" si="26">F20-F28*F36</f>
        <v>0</v>
      </c>
      <c r="G44" s="2">
        <f t="shared" si="26"/>
        <v>0</v>
      </c>
      <c r="H44" s="2">
        <f t="shared" si="26"/>
        <v>0</v>
      </c>
      <c r="I44" s="2">
        <f t="shared" si="26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3" t="s">
        <v>6</v>
      </c>
      <c r="F45" s="2">
        <f t="shared" ref="F45:I45" si="27">F21-F29*F37</f>
        <v>0</v>
      </c>
      <c r="G45" s="2">
        <f t="shared" si="27"/>
        <v>0</v>
      </c>
      <c r="H45" s="2">
        <f t="shared" si="27"/>
        <v>0</v>
      </c>
      <c r="I45" s="2">
        <f t="shared" si="27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3" t="s">
        <v>10</v>
      </c>
      <c r="F46" s="2">
        <f t="shared" ref="F46:I46" si="28">F22-F30*F38</f>
        <v>0</v>
      </c>
      <c r="G46" s="2">
        <f t="shared" si="28"/>
        <v>0</v>
      </c>
      <c r="H46" s="2">
        <f t="shared" si="28"/>
        <v>0</v>
      </c>
      <c r="I46" s="2">
        <f t="shared" si="2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8" t="s">
        <v>11</v>
      </c>
      <c r="F47" s="2">
        <f t="shared" ref="F47:I47" si="29">F23-F31*F39</f>
        <v>0</v>
      </c>
      <c r="G47" s="2">
        <f t="shared" si="29"/>
        <v>0</v>
      </c>
      <c r="H47" s="2">
        <f t="shared" si="29"/>
        <v>0</v>
      </c>
      <c r="I47" s="2">
        <f t="shared" si="29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8" t="s">
        <v>12</v>
      </c>
      <c r="F48" s="2">
        <f t="shared" ref="F48:I48" si="30">F24-F32*F40</f>
        <v>0</v>
      </c>
      <c r="G48" s="2">
        <f t="shared" si="30"/>
        <v>0</v>
      </c>
      <c r="H48" s="2">
        <f t="shared" si="30"/>
        <v>0</v>
      </c>
      <c r="I48" s="2">
        <f t="shared" si="3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23.0</v>
      </c>
      <c r="D2" s="5"/>
      <c r="E2" s="13"/>
      <c r="F2" s="6"/>
      <c r="G2" s="6"/>
      <c r="H2" s="6"/>
      <c r="I2" s="6"/>
      <c r="J2" s="6"/>
      <c r="K2" s="6"/>
      <c r="L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6</v>
      </c>
      <c r="B3" s="3" t="s">
        <v>4</v>
      </c>
      <c r="C3" s="4">
        <v>21.0</v>
      </c>
      <c r="D3" s="5"/>
      <c r="E3" s="3"/>
      <c r="F3" s="14"/>
      <c r="G3" s="15" t="s">
        <v>18</v>
      </c>
      <c r="H3" s="15" t="s">
        <v>19</v>
      </c>
      <c r="I3" s="15" t="s">
        <v>20</v>
      </c>
      <c r="J3" s="15" t="s">
        <v>21</v>
      </c>
      <c r="K3" s="16" t="s">
        <v>22</v>
      </c>
      <c r="L3" s="15" t="s">
        <v>17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10</v>
      </c>
      <c r="B4" s="3" t="s">
        <v>4</v>
      </c>
      <c r="C4" s="4">
        <v>12.0</v>
      </c>
      <c r="D4" s="5"/>
      <c r="E4" s="3"/>
      <c r="F4" s="8" t="s">
        <v>23</v>
      </c>
      <c r="G4" s="7">
        <f>min($C2:$C21)</f>
        <v>4</v>
      </c>
      <c r="H4" s="7">
        <f>MAX($C2:$C21)</f>
        <v>32</v>
      </c>
      <c r="I4" s="7">
        <f>SUM($C2:$C21)</f>
        <v>367</v>
      </c>
      <c r="J4" s="17">
        <f>AVERAGE($C2:$C21)</f>
        <v>18.35</v>
      </c>
      <c r="K4" s="7">
        <f>COUNT($C2:$C21)</f>
        <v>20</v>
      </c>
      <c r="L4" s="7">
        <f t="shared" ref="L4:L13" si="1">I4-J4*K4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10</v>
      </c>
      <c r="B5" s="3" t="s">
        <v>7</v>
      </c>
      <c r="C5" s="4">
        <v>30.0</v>
      </c>
      <c r="D5" s="5"/>
      <c r="E5" s="3"/>
      <c r="F5" s="8" t="s">
        <v>3</v>
      </c>
      <c r="G5" s="7">
        <f>min($C2,$C8,$C14:$C15)</f>
        <v>4</v>
      </c>
      <c r="H5" s="7">
        <f>MAX($C2,$C8,$C14:$C15)</f>
        <v>25</v>
      </c>
      <c r="I5" s="7">
        <f>SUM($C2,$C8,$C14:$C15)</f>
        <v>62</v>
      </c>
      <c r="J5" s="17">
        <f>AVERAGE($C2,$C8,$C14:$C15)</f>
        <v>15.5</v>
      </c>
      <c r="K5" s="7">
        <f>COUNT($C2,$C8,$C14:$C15)</f>
        <v>4</v>
      </c>
      <c r="L5" s="7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6</v>
      </c>
      <c r="B6" s="3" t="s">
        <v>8</v>
      </c>
      <c r="C6" s="4">
        <v>27.0</v>
      </c>
      <c r="D6" s="5"/>
      <c r="E6" s="3"/>
      <c r="F6" s="8" t="s">
        <v>6</v>
      </c>
      <c r="G6" s="7">
        <f>min($C3,$C6:$C7,$C10)</f>
        <v>12</v>
      </c>
      <c r="H6" s="7">
        <f>MAX($C3,$C6:$C7,$C10)</f>
        <v>27</v>
      </c>
      <c r="I6" s="7">
        <f>SUM($C3,$C6:$C7,$C10)</f>
        <v>79</v>
      </c>
      <c r="J6" s="17">
        <f>AVERAGE($C3,$C6:$C7,$C10)</f>
        <v>19.75</v>
      </c>
      <c r="K6" s="7">
        <f>COUNT($C3,$C6:$C7,$C10)</f>
        <v>4</v>
      </c>
      <c r="L6" s="7">
        <f t="shared" si="1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6</v>
      </c>
      <c r="B7" s="3" t="s">
        <v>7</v>
      </c>
      <c r="C7" s="4">
        <v>19.0</v>
      </c>
      <c r="D7" s="5"/>
      <c r="E7" s="7"/>
      <c r="F7" s="8" t="s">
        <v>10</v>
      </c>
      <c r="G7" s="7">
        <f>min($C4:$C5,$C12:$C13)</f>
        <v>12</v>
      </c>
      <c r="H7" s="7">
        <f>MAX($C4:$C5,$C12:$C13)</f>
        <v>30</v>
      </c>
      <c r="I7" s="7">
        <f>SUM($C4:$C5,$C12:$C13)</f>
        <v>76</v>
      </c>
      <c r="J7" s="7">
        <f>AVERAGE($C4:$C5,$C12:$C13)</f>
        <v>19</v>
      </c>
      <c r="K7" s="7">
        <f>COUNT($C4:$C5,$C12:$C13)</f>
        <v>4</v>
      </c>
      <c r="L7" s="7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3</v>
      </c>
      <c r="B8" s="3" t="s">
        <v>7</v>
      </c>
      <c r="C8" s="4">
        <v>25.0</v>
      </c>
      <c r="D8" s="5"/>
      <c r="E8" s="7"/>
      <c r="F8" s="8" t="s">
        <v>24</v>
      </c>
      <c r="G8" s="7">
        <f>min($C11,$C19:$C21)</f>
        <v>20</v>
      </c>
      <c r="H8" s="7">
        <f>MAX($C11,$C19:$C21)</f>
        <v>25</v>
      </c>
      <c r="I8" s="7">
        <f>SUM($C11,$C19:$C21)</f>
        <v>86</v>
      </c>
      <c r="J8" s="17">
        <f>AVERAGE($C11,$C19:$C21)</f>
        <v>21.5</v>
      </c>
      <c r="K8" s="7">
        <f>COUNT($C11,$C19:$C21)</f>
        <v>4</v>
      </c>
      <c r="L8" s="7">
        <f t="shared" si="1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11</v>
      </c>
      <c r="B9" s="3" t="s">
        <v>8</v>
      </c>
      <c r="C9" s="4">
        <v>15.0</v>
      </c>
      <c r="D9" s="5"/>
      <c r="E9" s="3"/>
      <c r="F9" s="8" t="s">
        <v>11</v>
      </c>
      <c r="G9" s="7">
        <f>min($C9,$C16:$C18)</f>
        <v>7</v>
      </c>
      <c r="H9" s="7">
        <f>MAX($C9,$C16:$C18)</f>
        <v>32</v>
      </c>
      <c r="I9" s="7">
        <f>SUM($C9,$C16:$C18)</f>
        <v>64</v>
      </c>
      <c r="J9" s="7">
        <f>AVERAGE($C9,$C16:$C18)</f>
        <v>16</v>
      </c>
      <c r="K9" s="7">
        <f>COUNT($C9,$C16:$C18)</f>
        <v>4</v>
      </c>
      <c r="L9" s="7">
        <f t="shared" si="1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6</v>
      </c>
      <c r="B10" s="3" t="s">
        <v>9</v>
      </c>
      <c r="C10" s="4">
        <v>12.0</v>
      </c>
      <c r="D10" s="5"/>
      <c r="E10" s="3"/>
      <c r="F10" s="8" t="s">
        <v>4</v>
      </c>
      <c r="G10" s="18">
        <f>min($C2:$C4,$C17,$C20)</f>
        <v>7</v>
      </c>
      <c r="H10" s="18">
        <f>MAX($C2:$C4,$C17,$C20)</f>
        <v>23</v>
      </c>
      <c r="I10" s="18">
        <f>SUM($C2:$C4,$C17,$C20)</f>
        <v>83</v>
      </c>
      <c r="J10" s="11">
        <f>AVERAGE($C2:$C4,$C17,$C20)</f>
        <v>16.6</v>
      </c>
      <c r="K10" s="18">
        <f>COUNT($C2:$C4,$C17,$C20)</f>
        <v>5</v>
      </c>
      <c r="L10" s="7">
        <f t="shared" si="1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12</v>
      </c>
      <c r="B11" s="3" t="s">
        <v>9</v>
      </c>
      <c r="C11" s="4">
        <v>20.0</v>
      </c>
      <c r="D11" s="5"/>
      <c r="E11" s="3"/>
      <c r="F11" s="8" t="s">
        <v>7</v>
      </c>
      <c r="G11" s="7">
        <f>min($C5,$C7:$C8,$C18:$C19)</f>
        <v>19</v>
      </c>
      <c r="H11" s="7">
        <f>MAX($C5,$C7:$C8,$C18:$C19)</f>
        <v>32</v>
      </c>
      <c r="I11" s="7">
        <f>SUM($C5,$C7:$C8,$C18:$C19)</f>
        <v>127</v>
      </c>
      <c r="J11" s="17">
        <f>AVERAGE($C5,$C7:$C8,$C18:$C19)</f>
        <v>25.4</v>
      </c>
      <c r="K11" s="7">
        <f>COUNT($C5,$C7:$C8,$C18:$C19)</f>
        <v>5</v>
      </c>
      <c r="L11" s="7">
        <f t="shared" si="1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10</v>
      </c>
      <c r="B12" s="3" t="s">
        <v>9</v>
      </c>
      <c r="C12" s="4">
        <v>19.0</v>
      </c>
      <c r="D12" s="5"/>
      <c r="E12" s="3"/>
      <c r="F12" s="8" t="s">
        <v>8</v>
      </c>
      <c r="G12" s="7">
        <f>min($C6,$C9,$C13:$C14,$C21)</f>
        <v>10</v>
      </c>
      <c r="H12" s="7">
        <f>MAX($C6,$C9,$C13:$C14,$C21)</f>
        <v>27</v>
      </c>
      <c r="I12" s="7">
        <f>SUM($C6,$C9,$C13:$C14,$C21)</f>
        <v>92</v>
      </c>
      <c r="J12" s="17">
        <f>AVERAGE($C6,$C9,$C13:$C14,$C21)</f>
        <v>18.4</v>
      </c>
      <c r="K12" s="7">
        <f>COUNT($C6,$C9,$C13:$C14,$C21)</f>
        <v>5</v>
      </c>
      <c r="L12" s="7">
        <f t="shared" si="1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10</v>
      </c>
      <c r="B13" s="9" t="s">
        <v>8</v>
      </c>
      <c r="C13" s="4">
        <v>15.0</v>
      </c>
      <c r="D13" s="5"/>
      <c r="E13" s="13"/>
      <c r="F13" s="19" t="s">
        <v>9</v>
      </c>
      <c r="G13" s="3">
        <f>min($C10:$C12,$C15:$C16)</f>
        <v>4</v>
      </c>
      <c r="H13" s="3">
        <f>MAX($C10:$C12,$C15:$C16)</f>
        <v>20</v>
      </c>
      <c r="I13" s="3">
        <f>SUM($C10:$C12,$C15:$C16)</f>
        <v>65</v>
      </c>
      <c r="J13" s="3">
        <f>AVERAGE($C10:$C12,$C15:$C16)</f>
        <v>13</v>
      </c>
      <c r="K13" s="3">
        <f>COUNT($C10:$C12,$C15:$C16)</f>
        <v>5</v>
      </c>
      <c r="L13" s="7">
        <f t="shared" si="1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3</v>
      </c>
      <c r="B14" s="9" t="s">
        <v>8</v>
      </c>
      <c r="C14" s="4">
        <v>10.0</v>
      </c>
      <c r="D14" s="5"/>
      <c r="E14" s="3"/>
      <c r="F14" s="7"/>
      <c r="G14" s="7"/>
      <c r="H14" s="7"/>
      <c r="I14" s="7"/>
      <c r="J14" s="7"/>
      <c r="K14" s="5"/>
      <c r="L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9</v>
      </c>
      <c r="C15" s="4">
        <v>4.0</v>
      </c>
      <c r="D15" s="5"/>
      <c r="E15" s="3"/>
      <c r="F15" s="14"/>
      <c r="G15" s="15" t="s">
        <v>18</v>
      </c>
      <c r="H15" s="15" t="s">
        <v>19</v>
      </c>
      <c r="I15" s="15" t="s">
        <v>20</v>
      </c>
      <c r="J15" s="15" t="s">
        <v>21</v>
      </c>
      <c r="K15" s="16" t="s">
        <v>22</v>
      </c>
      <c r="L15" s="15" t="s">
        <v>17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11</v>
      </c>
      <c r="B16" s="3" t="s">
        <v>9</v>
      </c>
      <c r="C16" s="4">
        <v>10.0</v>
      </c>
      <c r="D16" s="5"/>
      <c r="E16" s="3"/>
      <c r="F16" s="8" t="s">
        <v>3</v>
      </c>
      <c r="G16" s="7">
        <f t="shared" ref="G16:G20" si="2">minifs(C$2:C$21,A$2:A$21,F16)</f>
        <v>4</v>
      </c>
      <c r="H16" s="7">
        <f t="shared" ref="H16:H20" si="3">maxifs(C$2:C$21,A$2:A$21,F16)</f>
        <v>25</v>
      </c>
      <c r="I16" s="7">
        <f t="shared" ref="I16:I20" si="4">sumifs(C$2:C$21,A$2:A$21,F16)</f>
        <v>62</v>
      </c>
      <c r="J16" s="17">
        <f t="shared" ref="J16:J20" si="5">Averageifs(C$2:C$21,A$2:A$21,F16)</f>
        <v>15.5</v>
      </c>
      <c r="K16" s="5">
        <f t="shared" ref="K16:K20" si="6">countifs(A$2:A$21,F16)</f>
        <v>4</v>
      </c>
      <c r="L16" s="5">
        <f t="shared" ref="L16:L24" si="7">I16-J16*K16</f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11</v>
      </c>
      <c r="B17" s="3" t="s">
        <v>4</v>
      </c>
      <c r="C17" s="4">
        <v>7.0</v>
      </c>
      <c r="D17" s="5"/>
      <c r="E17" s="7"/>
      <c r="F17" s="8" t="s">
        <v>6</v>
      </c>
      <c r="G17" s="7">
        <f t="shared" si="2"/>
        <v>12</v>
      </c>
      <c r="H17" s="7">
        <f t="shared" si="3"/>
        <v>27</v>
      </c>
      <c r="I17" s="7">
        <f t="shared" si="4"/>
        <v>79</v>
      </c>
      <c r="J17" s="17">
        <f t="shared" si="5"/>
        <v>19.75</v>
      </c>
      <c r="K17" s="5">
        <f t="shared" si="6"/>
        <v>4</v>
      </c>
      <c r="L17" s="5">
        <f t="shared" si="7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7</v>
      </c>
      <c r="C18" s="4">
        <v>32.0</v>
      </c>
      <c r="D18" s="5"/>
      <c r="E18" s="7"/>
      <c r="F18" s="8" t="s">
        <v>10</v>
      </c>
      <c r="G18" s="7">
        <f t="shared" si="2"/>
        <v>12</v>
      </c>
      <c r="H18" s="7">
        <f t="shared" si="3"/>
        <v>30</v>
      </c>
      <c r="I18" s="7">
        <f t="shared" si="4"/>
        <v>76</v>
      </c>
      <c r="J18" s="17">
        <f t="shared" si="5"/>
        <v>19</v>
      </c>
      <c r="K18" s="5">
        <f t="shared" si="6"/>
        <v>4</v>
      </c>
      <c r="L18" s="5">
        <f t="shared" si="7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12</v>
      </c>
      <c r="B19" s="9" t="s">
        <v>7</v>
      </c>
      <c r="C19" s="4">
        <v>21.0</v>
      </c>
      <c r="D19" s="5"/>
      <c r="E19" s="3"/>
      <c r="F19" s="8" t="s">
        <v>24</v>
      </c>
      <c r="G19" s="7">
        <f t="shared" si="2"/>
        <v>20</v>
      </c>
      <c r="H19" s="7">
        <f t="shared" si="3"/>
        <v>25</v>
      </c>
      <c r="I19" s="7">
        <f t="shared" si="4"/>
        <v>86</v>
      </c>
      <c r="J19" s="17">
        <f t="shared" si="5"/>
        <v>21.5</v>
      </c>
      <c r="K19" s="5">
        <f t="shared" si="6"/>
        <v>4</v>
      </c>
      <c r="L19" s="5">
        <f t="shared" si="7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12</v>
      </c>
      <c r="B20" s="9" t="s">
        <v>4</v>
      </c>
      <c r="C20" s="4">
        <v>20.0</v>
      </c>
      <c r="D20" s="5"/>
      <c r="E20" s="3"/>
      <c r="F20" s="8" t="s">
        <v>11</v>
      </c>
      <c r="G20" s="7">
        <f t="shared" si="2"/>
        <v>7</v>
      </c>
      <c r="H20" s="7">
        <f t="shared" si="3"/>
        <v>32</v>
      </c>
      <c r="I20" s="7">
        <f t="shared" si="4"/>
        <v>64</v>
      </c>
      <c r="J20" s="17">
        <f t="shared" si="5"/>
        <v>16</v>
      </c>
      <c r="K20" s="5">
        <f t="shared" si="6"/>
        <v>4</v>
      </c>
      <c r="L20" s="5">
        <f t="shared" si="7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12</v>
      </c>
      <c r="B21" s="9" t="s">
        <v>8</v>
      </c>
      <c r="C21" s="4">
        <v>25.0</v>
      </c>
      <c r="D21" s="5"/>
      <c r="E21" s="3"/>
      <c r="F21" s="8" t="s">
        <v>4</v>
      </c>
      <c r="G21" s="7">
        <f t="shared" ref="G21:G24" si="8">minifs(C$2:C$21,B$2:B$21,F21)</f>
        <v>7</v>
      </c>
      <c r="H21" s="7">
        <f t="shared" ref="H21:H24" si="9">maxifs(C$2:C$21,B$2:B$21,F21)</f>
        <v>23</v>
      </c>
      <c r="I21" s="7">
        <f t="shared" ref="I21:I24" si="10">sumifs(C$2:C$21,B$2:B$21,F21)</f>
        <v>83</v>
      </c>
      <c r="J21" s="17">
        <f t="shared" ref="J21:J24" si="11">Averageifs(C$2:C$21,B$2:B$21,F21)</f>
        <v>16.6</v>
      </c>
      <c r="K21" s="5">
        <f t="shared" ref="K21:K24" si="12">countifs(B$2:B$21,F21)</f>
        <v>5</v>
      </c>
      <c r="L21" s="5">
        <f t="shared" si="7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5"/>
      <c r="E22" s="3"/>
      <c r="F22" s="8" t="s">
        <v>7</v>
      </c>
      <c r="G22" s="7">
        <f t="shared" si="8"/>
        <v>19</v>
      </c>
      <c r="H22" s="7">
        <f t="shared" si="9"/>
        <v>32</v>
      </c>
      <c r="I22" s="7">
        <f t="shared" si="10"/>
        <v>127</v>
      </c>
      <c r="J22" s="17">
        <f t="shared" si="11"/>
        <v>25.4</v>
      </c>
      <c r="K22" s="5">
        <f t="shared" si="12"/>
        <v>5</v>
      </c>
      <c r="L22" s="5">
        <f t="shared" si="7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5"/>
      <c r="E23" s="3"/>
      <c r="F23" s="8" t="s">
        <v>8</v>
      </c>
      <c r="G23" s="7">
        <f t="shared" si="8"/>
        <v>10</v>
      </c>
      <c r="H23" s="7">
        <f t="shared" si="9"/>
        <v>27</v>
      </c>
      <c r="I23" s="7">
        <f t="shared" si="10"/>
        <v>92</v>
      </c>
      <c r="J23" s="17">
        <f t="shared" si="11"/>
        <v>18.4</v>
      </c>
      <c r="K23" s="5">
        <f t="shared" si="12"/>
        <v>5</v>
      </c>
      <c r="L23" s="5">
        <f t="shared" si="7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5"/>
      <c r="E24" s="3"/>
      <c r="F24" s="19" t="s">
        <v>9</v>
      </c>
      <c r="G24" s="7">
        <f t="shared" si="8"/>
        <v>4</v>
      </c>
      <c r="H24" s="7">
        <f t="shared" si="9"/>
        <v>20</v>
      </c>
      <c r="I24" s="7">
        <f t="shared" si="10"/>
        <v>65</v>
      </c>
      <c r="J24" s="17">
        <f t="shared" si="11"/>
        <v>13</v>
      </c>
      <c r="K24" s="5">
        <f t="shared" si="12"/>
        <v>5</v>
      </c>
      <c r="L24" s="5">
        <f t="shared" si="7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9"/>
      <c r="I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