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Min,Max,Sum,Count,Average" sheetId="1" r:id="rId4"/>
    <sheet state="visible" name="MoreSumifs" sheetId="2" r:id="rId5"/>
  </sheets>
  <definedNames/>
  <calcPr/>
</workbook>
</file>

<file path=xl/sharedStrings.xml><?xml version="1.0" encoding="utf-8"?>
<sst xmlns="http://schemas.openxmlformats.org/spreadsheetml/2006/main" count="217" uniqueCount="22">
  <si>
    <t>Apartment Type</t>
  </si>
  <si>
    <t>Location</t>
  </si>
  <si>
    <t>Rent (In Rs)</t>
  </si>
  <si>
    <t>Studio</t>
  </si>
  <si>
    <t>Urban</t>
  </si>
  <si>
    <t>1BHK</t>
  </si>
  <si>
    <t>Rural</t>
  </si>
  <si>
    <t>Min</t>
  </si>
  <si>
    <t>Max</t>
  </si>
  <si>
    <t>Sum</t>
  </si>
  <si>
    <t>Average</t>
  </si>
  <si>
    <t>Count</t>
  </si>
  <si>
    <t>Check</t>
  </si>
  <si>
    <t>2BHK</t>
  </si>
  <si>
    <t>Suburban</t>
  </si>
  <si>
    <t>Overall</t>
  </si>
  <si>
    <t>MinIfs</t>
  </si>
  <si>
    <t>MaxIfs</t>
  </si>
  <si>
    <t>SumIfs</t>
  </si>
  <si>
    <t>AverageIfs</t>
  </si>
  <si>
    <t>CountIfs</t>
  </si>
  <si>
    <t xml:space="preserve">Check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</si>
</sst>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000000"/>
      <name val="Söhne"/>
    </font>
    <font>
      <color theme="1"/>
      <name val="Arial"/>
    </font>
    <font>
      <color rgb="FF374151"/>
      <name val="Söhne"/>
    </font>
    <font>
      <b/>
      <color theme="1"/>
      <name val="Arial"/>
    </font>
    <font>
      <color theme="1"/>
      <name val="Arial"/>
      <scheme val="minor"/>
    </font>
    <font>
      <color rgb="FF37415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4">
    <border/>
    <border>
      <left style="thin">
        <color rgb="FFD9D9E3"/>
      </left>
      <bottom style="thin">
        <color rgb="FFD9D9E3"/>
      </bottom>
    </border>
    <border>
      <right style="thin">
        <color rgb="FFD9D9E3"/>
      </right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horizontal="left" readingOrder="0"/>
    </xf>
    <xf borderId="0" fillId="3" fontId="2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4" fontId="2" numFmtId="0" xfId="0" applyAlignment="1" applyFill="1" applyFont="1">
      <alignment vertical="bottom"/>
    </xf>
    <xf borderId="0" fillId="4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4" fontId="4" numFmtId="1" xfId="0" applyAlignment="1" applyFont="1" applyNumberFormat="1">
      <alignment vertical="bottom"/>
    </xf>
    <xf borderId="0" fillId="3" fontId="2" numFmtId="0" xfId="0" applyAlignment="1" applyFont="1">
      <alignment readingOrder="0" vertical="bottom"/>
    </xf>
    <xf borderId="0" fillId="3" fontId="5" numFmtId="0" xfId="0" applyFont="1"/>
    <xf borderId="2" fillId="4" fontId="4" numFmtId="0" xfId="0" applyAlignment="1" applyBorder="1" applyFont="1">
      <alignment vertical="bottom"/>
    </xf>
    <xf borderId="1" fillId="3" fontId="6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3" fontId="5" numFmtId="1" xfId="0" applyFont="1" applyNumberFormat="1"/>
    <xf borderId="0" fillId="4" fontId="4" numFmtId="0" xfId="0" applyAlignment="1" applyFont="1">
      <alignment readingOrder="0" vertical="bottom"/>
    </xf>
    <xf borderId="3" fillId="3" fontId="3" numFmtId="0" xfId="0" applyAlignment="1" applyBorder="1" applyFont="1">
      <alignment horizontal="left" readingOrder="0"/>
    </xf>
    <xf borderId="0" fillId="3" fontId="3" numFmtId="0" xfId="0" applyAlignment="1" applyFont="1">
      <alignment horizontal="left" readingOrder="0"/>
    </xf>
    <xf borderId="0" fillId="0" fontId="5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4.25"/>
    <col customWidth="1" min="3" max="3" width="22.63"/>
    <col customWidth="1" min="5" max="5" width="11.5"/>
    <col customWidth="1" min="6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3</v>
      </c>
      <c r="B2" s="3" t="s">
        <v>4</v>
      </c>
      <c r="C2" s="3">
        <v>22000.0</v>
      </c>
      <c r="D2" s="4"/>
      <c r="E2" s="5"/>
      <c r="F2" s="6"/>
      <c r="G2" s="6"/>
      <c r="H2" s="6"/>
      <c r="I2" s="6"/>
      <c r="J2" s="6"/>
      <c r="K2" s="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5</v>
      </c>
      <c r="B3" s="3" t="s">
        <v>6</v>
      </c>
      <c r="C3" s="3">
        <v>30000.0</v>
      </c>
      <c r="D3" s="7"/>
      <c r="E3" s="8" t="s">
        <v>7</v>
      </c>
      <c r="F3" s="9" t="s">
        <v>8</v>
      </c>
      <c r="G3" s="9" t="s">
        <v>9</v>
      </c>
      <c r="H3" s="9" t="s">
        <v>10</v>
      </c>
      <c r="I3" s="10" t="s">
        <v>11</v>
      </c>
      <c r="J3" s="9" t="s">
        <v>12</v>
      </c>
      <c r="K3" s="4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13</v>
      </c>
      <c r="B4" s="3" t="s">
        <v>14</v>
      </c>
      <c r="C4" s="3">
        <v>41000.0</v>
      </c>
      <c r="D4" s="11" t="s">
        <v>15</v>
      </c>
      <c r="E4" s="3">
        <f>MIN(C2:C37)</f>
        <v>11000</v>
      </c>
      <c r="F4" s="12">
        <f>MAX(C2:C37)</f>
        <v>49000</v>
      </c>
      <c r="G4" s="12">
        <f>SUM(C2:C37)</f>
        <v>1169000</v>
      </c>
      <c r="H4" s="12">
        <f>AVERAGE(C2:C37)</f>
        <v>32472.22222</v>
      </c>
      <c r="I4" s="12">
        <f>COUNT(C2:C37)</f>
        <v>36</v>
      </c>
      <c r="J4" s="12">
        <f t="shared" ref="J4:J10" si="1">G4-H4*I4</f>
        <v>0</v>
      </c>
      <c r="K4" s="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3</v>
      </c>
      <c r="B5" s="3" t="s">
        <v>6</v>
      </c>
      <c r="C5" s="3">
        <v>48000.0</v>
      </c>
      <c r="D5" s="11" t="s">
        <v>3</v>
      </c>
      <c r="E5" s="3">
        <f t="shared" ref="E5:E7" si="2">MIN($C2,$C5,$C8,$C11,$C14,$C17,$C20,$C23,$C26,$C29,$C32,$C35)</f>
        <v>11000</v>
      </c>
      <c r="F5" s="3">
        <f t="shared" ref="F5:F7" si="3">MAX($C2,$C5,$C8,$C11,$C14,$C17,$C20,$C23,$C26,$C29,$C32,$C35)</f>
        <v>48000</v>
      </c>
      <c r="G5" s="3">
        <f t="shared" ref="G5:G7" si="4">SUM($C2,$C5,$C8,$C11,$C14,$C17,$C20,$C23,$C26,$C29,$C32,$C35)</f>
        <v>333000</v>
      </c>
      <c r="H5" s="3">
        <f t="shared" ref="H5:H7" si="5">AVERAGE($C2,$C5,$C8,$C11,$C14,$C17,$C20,$C23,$C26,$C29,$C32,$C35)</f>
        <v>27750</v>
      </c>
      <c r="I5" s="3">
        <f t="shared" ref="I5:I7" si="6">COUNT($C2,$C5,$C8,$C11,$C14,$C17,$C20,$C23,$C26,$C29,$C32,$C35)</f>
        <v>12</v>
      </c>
      <c r="J5" s="12">
        <f t="shared" si="1"/>
        <v>0</v>
      </c>
      <c r="K5" s="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5</v>
      </c>
      <c r="B6" s="3" t="s">
        <v>4</v>
      </c>
      <c r="C6" s="3">
        <v>37000.0</v>
      </c>
      <c r="D6" s="11" t="s">
        <v>5</v>
      </c>
      <c r="E6" s="3">
        <f t="shared" si="2"/>
        <v>15000</v>
      </c>
      <c r="F6" s="3">
        <f t="shared" si="3"/>
        <v>49000</v>
      </c>
      <c r="G6" s="3">
        <f t="shared" si="4"/>
        <v>397000</v>
      </c>
      <c r="H6" s="3">
        <f t="shared" si="5"/>
        <v>33083.33333</v>
      </c>
      <c r="I6" s="3">
        <f t="shared" si="6"/>
        <v>12</v>
      </c>
      <c r="J6" s="12">
        <f t="shared" si="1"/>
        <v>0</v>
      </c>
      <c r="K6" s="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13</v>
      </c>
      <c r="B7" s="3" t="s">
        <v>14</v>
      </c>
      <c r="C7" s="3">
        <v>42000.0</v>
      </c>
      <c r="D7" s="11" t="s">
        <v>13</v>
      </c>
      <c r="E7" s="3">
        <f t="shared" si="2"/>
        <v>18000</v>
      </c>
      <c r="F7" s="3">
        <f t="shared" si="3"/>
        <v>48000</v>
      </c>
      <c r="G7" s="3">
        <f t="shared" si="4"/>
        <v>439000</v>
      </c>
      <c r="H7" s="3">
        <f t="shared" si="5"/>
        <v>36583.33333</v>
      </c>
      <c r="I7" s="3">
        <f t="shared" si="6"/>
        <v>12</v>
      </c>
      <c r="J7" s="12">
        <f t="shared" si="1"/>
        <v>0</v>
      </c>
      <c r="K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3</v>
      </c>
      <c r="B8" s="3" t="s">
        <v>14</v>
      </c>
      <c r="C8" s="3">
        <v>25000.0</v>
      </c>
      <c r="D8" s="11" t="s">
        <v>6</v>
      </c>
      <c r="E8" s="3">
        <f>MIN($C3,$C5,$C9,$C11,$C13,$C16:$C17,$C21,$C23,$C25,$C28:$C29,$C33,$C35,$C37)</f>
        <v>11000</v>
      </c>
      <c r="F8" s="3">
        <f>MAX($C3,$C5,$C9,$C11,$C13,$C16:$C17,$C21,$C23,$C25,$C28:$C29,$C33,$C35,$C37)</f>
        <v>48000</v>
      </c>
      <c r="G8" s="3">
        <f>SUM($C3,$C5,$C9,$C11,$C13,$C16:$C17,$C21,$C23,$C25,$C28:$C29,$C33,$C35,$C37)</f>
        <v>429000</v>
      </c>
      <c r="H8" s="3">
        <f>AVERAGE($C3,$C5,$C9,$C11,$C13,$C16:$C17,$C21,$C23,$C25,$C28:$C29,$C33,$C35,$C37)</f>
        <v>28600</v>
      </c>
      <c r="I8" s="3">
        <f>COUNT($C3,$C5,$C9,$C11,$C13,$C16:$C17,$C21,$C23,$C25,$C28:$C29,$C33,$C35,$C37)</f>
        <v>15</v>
      </c>
      <c r="J8" s="12">
        <f t="shared" si="1"/>
        <v>0</v>
      </c>
      <c r="K8" s="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5</v>
      </c>
      <c r="B9" s="3" t="s">
        <v>6</v>
      </c>
      <c r="C9" s="3">
        <v>15000.0</v>
      </c>
      <c r="D9" s="11" t="s">
        <v>14</v>
      </c>
      <c r="E9" s="3">
        <f>MIN($C4,$C7:$C8,$C12,$C15,$C19:$C20,$C24,$C27,$C31:$C32,$C36)</f>
        <v>25000</v>
      </c>
      <c r="F9" s="3">
        <f>MAX($C4,$C7:$C8,$C12,$C15,$C19:$C20,$C24,$C27,$C31:$C32,$C36)</f>
        <v>49000</v>
      </c>
      <c r="G9" s="3">
        <f>SUM($C4,$C7:$C8,$C12,$C15,$C19:$C20,$C24,$C27,$C31:$C32,$C36)</f>
        <v>483000</v>
      </c>
      <c r="H9" s="3">
        <f>AVERAGE($C4,$C7:$C8,$C12,$C15,$C19:$C20,$C24,$C27,$C31:$C32,$C36)</f>
        <v>40250</v>
      </c>
      <c r="I9" s="3">
        <f>COUNT($C4,$C7:$C8,$C12,$C15,$C19:$C20,$C24,$C27,$C31:$C32,$C36)</f>
        <v>12</v>
      </c>
      <c r="J9" s="12">
        <f t="shared" si="1"/>
        <v>0</v>
      </c>
      <c r="K9" s="4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13</v>
      </c>
      <c r="B10" s="3" t="s">
        <v>4</v>
      </c>
      <c r="C10" s="3">
        <v>39000.0</v>
      </c>
      <c r="D10" s="11" t="s">
        <v>4</v>
      </c>
      <c r="E10" s="12">
        <f>MIN($C2,$C6,$C10,$C14,$C22,$C26,$C30,$C34)</f>
        <v>12000</v>
      </c>
      <c r="F10" s="12">
        <f>MAX($C2,$C6,$C10,$C14,$C22,$C26,$C30,$C34)</f>
        <v>39000</v>
      </c>
      <c r="G10" s="12">
        <f>SUM($C2,$C6,$C10,$C14,$C22,$C26,$C30,$C34)</f>
        <v>221000</v>
      </c>
      <c r="H10" s="12">
        <f>AVERAGE($C2,$C6,$C10,$C14,$C22,$C26,$C30,$C34)</f>
        <v>27625</v>
      </c>
      <c r="I10" s="12">
        <f>COUNT($C2,$C6,$C10,$C14,$C22,$C26,$C30,$C34)</f>
        <v>8</v>
      </c>
      <c r="J10" s="12">
        <f t="shared" si="1"/>
        <v>0</v>
      </c>
      <c r="K10" s="4"/>
      <c r="L10" s="2"/>
      <c r="M10" s="2"/>
      <c r="N10" s="2"/>
      <c r="O10" s="2"/>
      <c r="P10" s="2"/>
      <c r="Q10" s="2"/>
      <c r="R10" s="2"/>
      <c r="S10" s="2"/>
      <c r="T10" s="2"/>
    </row>
    <row r="11">
      <c r="A11" s="3" t="s">
        <v>3</v>
      </c>
      <c r="B11" s="3" t="s">
        <v>6</v>
      </c>
      <c r="C11" s="3">
        <v>48000.0</v>
      </c>
      <c r="D11" s="4"/>
      <c r="E11" s="4"/>
      <c r="F11" s="3"/>
      <c r="G11" s="4"/>
      <c r="H11" s="4"/>
      <c r="I11" s="12"/>
      <c r="J11" s="4"/>
      <c r="K11" s="4"/>
      <c r="L11" s="2"/>
      <c r="M11" s="2"/>
    </row>
    <row r="12">
      <c r="A12" s="3" t="s">
        <v>5</v>
      </c>
      <c r="B12" s="3" t="s">
        <v>14</v>
      </c>
      <c r="C12" s="3">
        <v>47000.0</v>
      </c>
      <c r="K12" s="4"/>
      <c r="L12" s="2"/>
      <c r="M12" s="2"/>
    </row>
    <row r="13">
      <c r="A13" s="3" t="s">
        <v>13</v>
      </c>
      <c r="B13" s="3" t="s">
        <v>6</v>
      </c>
      <c r="C13" s="3">
        <v>18000.0</v>
      </c>
      <c r="D13" s="4"/>
      <c r="E13" s="4"/>
      <c r="F13" s="3"/>
      <c r="G13" s="4"/>
      <c r="H13" s="4"/>
      <c r="I13" s="12"/>
      <c r="J13" s="4"/>
      <c r="K13" s="4"/>
      <c r="L13" s="2"/>
      <c r="M13" s="2"/>
    </row>
    <row r="14">
      <c r="A14" s="3" t="s">
        <v>3</v>
      </c>
      <c r="B14" s="3" t="s">
        <v>4</v>
      </c>
      <c r="C14" s="3">
        <v>12000.0</v>
      </c>
      <c r="D14" s="7"/>
      <c r="E14" s="9" t="s">
        <v>16</v>
      </c>
      <c r="F14" s="8" t="s">
        <v>17</v>
      </c>
      <c r="G14" s="9" t="s">
        <v>18</v>
      </c>
      <c r="H14" s="9" t="s">
        <v>19</v>
      </c>
      <c r="I14" s="9" t="s">
        <v>20</v>
      </c>
      <c r="J14" s="13" t="s">
        <v>12</v>
      </c>
      <c r="K14" s="4"/>
      <c r="L14" s="2"/>
      <c r="M14" s="2"/>
      <c r="N14" s="2"/>
      <c r="O14" s="2"/>
      <c r="P14" s="2"/>
      <c r="Q14" s="2"/>
      <c r="R14" s="2"/>
      <c r="S14" s="2"/>
      <c r="T14" s="2"/>
    </row>
    <row r="15">
      <c r="A15" s="3" t="s">
        <v>5</v>
      </c>
      <c r="B15" s="3" t="s">
        <v>14</v>
      </c>
      <c r="C15" s="3">
        <v>49000.0</v>
      </c>
      <c r="D15" s="11" t="s">
        <v>3</v>
      </c>
      <c r="E15" s="4">
        <f t="shared" ref="E15:E17" si="7">MINIFS($C$2:$C$37,$A$2:$A$37,$D15)</f>
        <v>11000</v>
      </c>
      <c r="F15" s="4">
        <f t="shared" ref="F15:F17" si="8">MAXIFS($C$2:$C$37,$A$2:$A$37,$D15)</f>
        <v>48000</v>
      </c>
      <c r="G15" s="4">
        <f t="shared" ref="G15:G17" si="9">SUMIFS($C$2:$C$37,$A$2:$A$37,$D15)</f>
        <v>333000</v>
      </c>
      <c r="H15" s="4">
        <f t="shared" ref="H15:H17" si="10">AVERAGEIFS($C$2:$C$37,$A$2:$A$37,$D15)</f>
        <v>27750</v>
      </c>
      <c r="I15" s="4">
        <f t="shared" ref="I15:I17" si="11">COUNTIFS($A$2:$A$37,$D15)</f>
        <v>12</v>
      </c>
      <c r="J15" s="4">
        <f t="shared" ref="J15:J20" si="12">G15-I15*H15</f>
        <v>0</v>
      </c>
      <c r="K15" s="4"/>
      <c r="L15" s="1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 t="s">
        <v>13</v>
      </c>
      <c r="B16" s="3" t="s">
        <v>6</v>
      </c>
      <c r="C16" s="3">
        <v>25000.0</v>
      </c>
      <c r="D16" s="11" t="s">
        <v>5</v>
      </c>
      <c r="E16" s="4">
        <f t="shared" si="7"/>
        <v>15000</v>
      </c>
      <c r="F16" s="4">
        <f t="shared" si="8"/>
        <v>49000</v>
      </c>
      <c r="G16" s="4">
        <f t="shared" si="9"/>
        <v>397000</v>
      </c>
      <c r="H16" s="4">
        <f t="shared" si="10"/>
        <v>33083.33333</v>
      </c>
      <c r="I16" s="4">
        <f t="shared" si="11"/>
        <v>12</v>
      </c>
      <c r="J16" s="4">
        <f t="shared" si="12"/>
        <v>0</v>
      </c>
      <c r="K16" s="6"/>
      <c r="L16" s="1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3</v>
      </c>
      <c r="B17" s="3" t="s">
        <v>6</v>
      </c>
      <c r="C17" s="3">
        <v>17000.0</v>
      </c>
      <c r="D17" s="11" t="s">
        <v>13</v>
      </c>
      <c r="E17" s="4">
        <f t="shared" si="7"/>
        <v>18000</v>
      </c>
      <c r="F17" s="4">
        <f t="shared" si="8"/>
        <v>48000</v>
      </c>
      <c r="G17" s="4">
        <f t="shared" si="9"/>
        <v>439000</v>
      </c>
      <c r="H17" s="4">
        <f t="shared" si="10"/>
        <v>36583.33333</v>
      </c>
      <c r="I17" s="4">
        <f t="shared" si="11"/>
        <v>12</v>
      </c>
      <c r="J17" s="4">
        <f t="shared" si="12"/>
        <v>0</v>
      </c>
      <c r="K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5</v>
      </c>
      <c r="B18" s="3" t="s">
        <v>4</v>
      </c>
      <c r="C18" s="3">
        <v>36000.0</v>
      </c>
      <c r="D18" s="11" t="s">
        <v>6</v>
      </c>
      <c r="E18" s="4">
        <f t="shared" ref="E18:E20" si="13">MINIFS($C$2:$C$37,$B$2:$B$37,$D18)</f>
        <v>11000</v>
      </c>
      <c r="F18" s="4">
        <f t="shared" ref="F18:F20" si="14">MAXIFS($C$2:$C$37,$B$2:$B$37,$D18)</f>
        <v>48000</v>
      </c>
      <c r="G18" s="4">
        <f t="shared" ref="G18:G20" si="15">SUMIFS($C$2:$C$37,$B$2:$B$37,$D18)</f>
        <v>429000</v>
      </c>
      <c r="H18" s="4">
        <f t="shared" ref="H18:H20" si="16">AVERAGEIFS($C$2:$C$37,$B$2:$B$37,$D18)</f>
        <v>28600</v>
      </c>
      <c r="I18" s="4">
        <f t="shared" ref="I18:I20" si="17">COUNTIFS($B$2:$B$37,$D18)</f>
        <v>15</v>
      </c>
      <c r="J18" s="4">
        <f t="shared" si="12"/>
        <v>0</v>
      </c>
      <c r="K18" s="4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13</v>
      </c>
      <c r="B19" s="3" t="s">
        <v>14</v>
      </c>
      <c r="C19" s="3">
        <v>45000.0</v>
      </c>
      <c r="D19" s="11" t="s">
        <v>14</v>
      </c>
      <c r="E19" s="4">
        <f t="shared" si="13"/>
        <v>25000</v>
      </c>
      <c r="F19" s="4">
        <f t="shared" si="14"/>
        <v>49000</v>
      </c>
      <c r="G19" s="4">
        <f t="shared" si="15"/>
        <v>483000</v>
      </c>
      <c r="H19" s="4">
        <f t="shared" si="16"/>
        <v>40250</v>
      </c>
      <c r="I19" s="4">
        <f t="shared" si="17"/>
        <v>12</v>
      </c>
      <c r="J19" s="4">
        <f t="shared" si="12"/>
        <v>0</v>
      </c>
      <c r="K19" s="4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 t="s">
        <v>3</v>
      </c>
      <c r="B20" s="3" t="s">
        <v>14</v>
      </c>
      <c r="C20" s="3">
        <v>32000.0</v>
      </c>
      <c r="D20" s="11" t="s">
        <v>4</v>
      </c>
      <c r="E20" s="4">
        <f t="shared" si="13"/>
        <v>12000</v>
      </c>
      <c r="F20" s="4">
        <f t="shared" si="14"/>
        <v>39000</v>
      </c>
      <c r="G20" s="4">
        <f t="shared" si="15"/>
        <v>257000</v>
      </c>
      <c r="H20" s="4">
        <f t="shared" si="16"/>
        <v>28555.55556</v>
      </c>
      <c r="I20" s="4">
        <f t="shared" si="17"/>
        <v>9</v>
      </c>
      <c r="J20" s="4">
        <f t="shared" si="12"/>
        <v>0</v>
      </c>
      <c r="K20" s="4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5</v>
      </c>
      <c r="B21" s="3" t="s">
        <v>6</v>
      </c>
      <c r="C21" s="3">
        <v>28000.0</v>
      </c>
      <c r="D21" s="4"/>
      <c r="E21" s="3"/>
      <c r="F21" s="3"/>
      <c r="G21" s="12"/>
      <c r="H21" s="12"/>
      <c r="I21" s="12"/>
      <c r="J21" s="12"/>
      <c r="K21" s="4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 t="s">
        <v>13</v>
      </c>
      <c r="B22" s="3" t="s">
        <v>4</v>
      </c>
      <c r="C22" s="3">
        <v>35000.0</v>
      </c>
      <c r="E22" s="3"/>
      <c r="F22" s="3"/>
      <c r="G22" s="12"/>
      <c r="H22" s="12"/>
      <c r="I22" s="12"/>
      <c r="J22" s="12"/>
      <c r="K22" s="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 t="s">
        <v>3</v>
      </c>
      <c r="B23" s="3" t="s">
        <v>6</v>
      </c>
      <c r="C23" s="3">
        <v>11000.0</v>
      </c>
      <c r="D23" s="4"/>
      <c r="E23" s="3"/>
      <c r="F23" s="3"/>
      <c r="G23" s="12"/>
      <c r="H23" s="12"/>
      <c r="I23" s="12"/>
      <c r="J23" s="12"/>
      <c r="K23" s="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 t="s">
        <v>5</v>
      </c>
      <c r="B24" s="3" t="s">
        <v>14</v>
      </c>
      <c r="C24" s="3">
        <v>42000.0</v>
      </c>
      <c r="D24" s="2"/>
      <c r="E24" s="3"/>
      <c r="F24" s="3"/>
      <c r="I24" s="1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 t="s">
        <v>13</v>
      </c>
      <c r="B25" s="3" t="s">
        <v>6</v>
      </c>
      <c r="C25" s="3">
        <v>48000.0</v>
      </c>
      <c r="D25" s="2"/>
      <c r="E25" s="3"/>
      <c r="F25" s="3"/>
      <c r="I25" s="1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 t="s">
        <v>3</v>
      </c>
      <c r="B26" s="3" t="s">
        <v>4</v>
      </c>
      <c r="C26" s="3">
        <v>19000.0</v>
      </c>
      <c r="D26" s="2"/>
      <c r="E26" s="3"/>
      <c r="F26" s="3"/>
      <c r="I26" s="1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 t="s">
        <v>5</v>
      </c>
      <c r="B27" s="3" t="s">
        <v>14</v>
      </c>
      <c r="C27" s="3">
        <v>29000.0</v>
      </c>
      <c r="D27" s="2"/>
      <c r="E27" s="3"/>
      <c r="F27" s="3"/>
      <c r="I27" s="1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 t="s">
        <v>13</v>
      </c>
      <c r="B28" s="3" t="s">
        <v>6</v>
      </c>
      <c r="C28" s="3">
        <v>22000.0</v>
      </c>
      <c r="D28" s="2"/>
      <c r="E28" s="2"/>
      <c r="F28" s="3"/>
      <c r="G28" s="2"/>
      <c r="H28" s="2"/>
      <c r="I28" s="1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 t="s">
        <v>3</v>
      </c>
      <c r="B29" s="3" t="s">
        <v>6</v>
      </c>
      <c r="C29" s="3">
        <v>37000.0</v>
      </c>
      <c r="D29" s="2"/>
      <c r="E29" s="2"/>
      <c r="F29" s="3"/>
      <c r="G29" s="2"/>
      <c r="H29" s="2"/>
      <c r="I29" s="1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 t="s">
        <v>5</v>
      </c>
      <c r="B30" s="3" t="s">
        <v>4</v>
      </c>
      <c r="C30" s="3">
        <v>23000.0</v>
      </c>
      <c r="D30" s="2"/>
      <c r="E30" s="2"/>
      <c r="F30" s="3"/>
      <c r="G30" s="2"/>
      <c r="H30" s="2"/>
      <c r="I30" s="1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 t="s">
        <v>13</v>
      </c>
      <c r="B31" s="3" t="s">
        <v>14</v>
      </c>
      <c r="C31" s="3">
        <v>42000.0</v>
      </c>
      <c r="D31" s="2"/>
      <c r="E31" s="2"/>
      <c r="F31" s="3"/>
      <c r="G31" s="2"/>
      <c r="H31" s="2"/>
      <c r="I31" s="1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 t="s">
        <v>3</v>
      </c>
      <c r="B32" s="3" t="s">
        <v>14</v>
      </c>
      <c r="C32" s="3">
        <v>48000.0</v>
      </c>
      <c r="D32" s="2"/>
      <c r="E32" s="2"/>
      <c r="F32" s="3"/>
      <c r="G32" s="2"/>
      <c r="H32" s="2"/>
      <c r="I32" s="1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 t="s">
        <v>5</v>
      </c>
      <c r="B33" s="3" t="s">
        <v>6</v>
      </c>
      <c r="C33" s="3">
        <v>20000.0</v>
      </c>
      <c r="D33" s="2"/>
      <c r="E33" s="2"/>
      <c r="F33" s="3"/>
      <c r="G33" s="2"/>
      <c r="H33" s="2"/>
      <c r="I33" s="1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 t="s">
        <v>13</v>
      </c>
      <c r="B34" s="3" t="s">
        <v>4</v>
      </c>
      <c r="C34" s="3">
        <v>34000.0</v>
      </c>
      <c r="D34" s="2"/>
      <c r="E34" s="2"/>
      <c r="F34" s="3"/>
      <c r="G34" s="2"/>
      <c r="H34" s="2"/>
      <c r="I34" s="1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" t="s">
        <v>3</v>
      </c>
      <c r="B35" s="3" t="s">
        <v>6</v>
      </c>
      <c r="C35" s="3">
        <v>14000.0</v>
      </c>
      <c r="D35" s="2"/>
      <c r="E35" s="2"/>
      <c r="F35" s="3"/>
      <c r="G35" s="2"/>
      <c r="H35" s="2"/>
      <c r="I35" s="1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" t="s">
        <v>5</v>
      </c>
      <c r="B36" s="3" t="s">
        <v>14</v>
      </c>
      <c r="C36" s="3">
        <v>41000.0</v>
      </c>
      <c r="D36" s="2"/>
      <c r="E36" s="2"/>
      <c r="F36" s="3"/>
      <c r="G36" s="2"/>
      <c r="H36" s="2"/>
      <c r="I36" s="1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" t="s">
        <v>13</v>
      </c>
      <c r="B37" s="3" t="s">
        <v>6</v>
      </c>
      <c r="C37" s="3">
        <v>48000.0</v>
      </c>
      <c r="D37" s="2"/>
      <c r="E37" s="2"/>
      <c r="F37" s="3"/>
      <c r="G37" s="2"/>
      <c r="H37" s="2"/>
      <c r="I37" s="1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5"/>
      <c r="B38" s="15"/>
      <c r="C38" s="15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5"/>
      <c r="B39" s="15"/>
      <c r="C39" s="1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15"/>
      <c r="B40" s="15"/>
      <c r="C40" s="15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15"/>
      <c r="B41" s="15"/>
      <c r="C41" s="15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5"/>
      <c r="B42" s="15"/>
      <c r="C42" s="15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D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D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D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D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D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D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D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D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D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D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4.25"/>
    <col customWidth="1" min="3" max="3" width="22.63"/>
    <col customWidth="1" min="5" max="5" width="11.5"/>
    <col customWidth="1" min="6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9" t="s">
        <v>16</v>
      </c>
      <c r="F1" s="3" t="s">
        <v>6</v>
      </c>
      <c r="G1" s="3" t="s">
        <v>14</v>
      </c>
      <c r="H1" s="3" t="s">
        <v>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3</v>
      </c>
      <c r="B2" s="3" t="s">
        <v>4</v>
      </c>
      <c r="C2" s="3">
        <v>22000.0</v>
      </c>
      <c r="D2" s="4"/>
      <c r="E2" s="11" t="s">
        <v>3</v>
      </c>
      <c r="F2" s="6">
        <f t="shared" ref="F2:H2" si="1">MINIFS($C$2:$C$37,$A$2:$A$37,$E2,$B$2:$B$37,F$1)</f>
        <v>11000</v>
      </c>
      <c r="G2" s="6">
        <f t="shared" si="1"/>
        <v>25000</v>
      </c>
      <c r="H2" s="6">
        <f t="shared" si="1"/>
        <v>12000</v>
      </c>
      <c r="I2" s="6"/>
      <c r="J2" s="6"/>
      <c r="K2" s="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5</v>
      </c>
      <c r="B3" s="3" t="s">
        <v>6</v>
      </c>
      <c r="C3" s="3">
        <v>30000.0</v>
      </c>
      <c r="E3" s="11" t="s">
        <v>5</v>
      </c>
      <c r="F3" s="6">
        <f t="shared" ref="F3:H3" si="2">MINIFS($C$2:$C$37,$A$2:$A$37,$E3,$B$2:$B$37,F$1)</f>
        <v>15000</v>
      </c>
      <c r="G3" s="6">
        <f t="shared" si="2"/>
        <v>29000</v>
      </c>
      <c r="H3" s="6">
        <f t="shared" si="2"/>
        <v>23000</v>
      </c>
      <c r="I3" s="16"/>
      <c r="J3" s="12"/>
      <c r="K3" s="4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13</v>
      </c>
      <c r="B4" s="3" t="s">
        <v>14</v>
      </c>
      <c r="C4" s="3">
        <v>41000.0</v>
      </c>
      <c r="E4" s="11" t="s">
        <v>13</v>
      </c>
      <c r="F4" s="6">
        <f t="shared" ref="F4:H4" si="3">MINIFS($C$2:$C$37,$A$2:$A$37,$E4,$B$2:$B$37,F$1)</f>
        <v>18000</v>
      </c>
      <c r="G4" s="6">
        <f t="shared" si="3"/>
        <v>41000</v>
      </c>
      <c r="H4" s="6">
        <f t="shared" si="3"/>
        <v>34000</v>
      </c>
      <c r="I4" s="12"/>
      <c r="J4" s="12"/>
      <c r="K4" s="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3</v>
      </c>
      <c r="B5" s="3" t="s">
        <v>6</v>
      </c>
      <c r="C5" s="3">
        <v>48000.0</v>
      </c>
      <c r="E5" s="3"/>
      <c r="F5" s="12"/>
      <c r="G5" s="12"/>
      <c r="H5" s="12"/>
      <c r="I5" s="16"/>
      <c r="J5" s="12"/>
      <c r="K5" s="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5</v>
      </c>
      <c r="B6" s="3" t="s">
        <v>4</v>
      </c>
      <c r="C6" s="3">
        <v>37000.0</v>
      </c>
      <c r="D6" s="4"/>
      <c r="E6" s="17" t="s">
        <v>17</v>
      </c>
      <c r="F6" s="3" t="s">
        <v>6</v>
      </c>
      <c r="G6" s="3" t="s">
        <v>14</v>
      </c>
      <c r="H6" s="3" t="s">
        <v>4</v>
      </c>
      <c r="I6" s="16"/>
      <c r="J6" s="12"/>
      <c r="K6" s="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13</v>
      </c>
      <c r="B7" s="3" t="s">
        <v>14</v>
      </c>
      <c r="C7" s="3">
        <v>42000.0</v>
      </c>
      <c r="D7" s="4"/>
      <c r="E7" s="11" t="s">
        <v>3</v>
      </c>
      <c r="F7" s="6">
        <f t="shared" ref="F7:H7" si="4">MAXIFS($C$2:$C$37,$A$2:$A$37,$E7,$B$2:$B$37,F$1)</f>
        <v>48000</v>
      </c>
      <c r="G7" s="6">
        <f t="shared" si="4"/>
        <v>48000</v>
      </c>
      <c r="H7" s="6">
        <f t="shared" si="4"/>
        <v>22000</v>
      </c>
      <c r="I7" s="16"/>
      <c r="J7" s="12"/>
      <c r="K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3</v>
      </c>
      <c r="B8" s="3" t="s">
        <v>14</v>
      </c>
      <c r="C8" s="3">
        <v>25000.0</v>
      </c>
      <c r="D8" s="4"/>
      <c r="E8" s="11" t="s">
        <v>5</v>
      </c>
      <c r="F8" s="6">
        <f t="shared" ref="F8:H8" si="5">MAXIFS($C$2:$C$37,$A$2:$A$37,$E8,$B$2:$B$37,F$1)</f>
        <v>30000</v>
      </c>
      <c r="G8" s="6">
        <f t="shared" si="5"/>
        <v>49000</v>
      </c>
      <c r="H8" s="6">
        <f t="shared" si="5"/>
        <v>37000</v>
      </c>
      <c r="I8" s="12"/>
      <c r="J8" s="12"/>
      <c r="K8" s="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5</v>
      </c>
      <c r="B9" s="3" t="s">
        <v>6</v>
      </c>
      <c r="C9" s="3">
        <v>15000.0</v>
      </c>
      <c r="D9" s="4"/>
      <c r="E9" s="11" t="s">
        <v>13</v>
      </c>
      <c r="F9" s="6">
        <f t="shared" ref="F9:H9" si="6">MAXIFS($C$2:$C$37,$A$2:$A$37,$E9,$B$2:$B$37,F$1)</f>
        <v>48000</v>
      </c>
      <c r="G9" s="6">
        <f t="shared" si="6"/>
        <v>45000</v>
      </c>
      <c r="H9" s="6">
        <f t="shared" si="6"/>
        <v>39000</v>
      </c>
      <c r="I9" s="16"/>
      <c r="J9" s="12"/>
      <c r="K9" s="4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13</v>
      </c>
      <c r="B10" s="3" t="s">
        <v>4</v>
      </c>
      <c r="C10" s="3">
        <v>39000.0</v>
      </c>
      <c r="D10" s="4"/>
      <c r="E10" s="12"/>
      <c r="F10" s="4"/>
      <c r="G10" s="4"/>
      <c r="H10" s="4"/>
      <c r="I10" s="4"/>
      <c r="J10" s="4"/>
      <c r="K10" s="4"/>
      <c r="L10" s="2"/>
      <c r="M10" s="2"/>
      <c r="N10" s="2"/>
      <c r="O10" s="2"/>
      <c r="P10" s="2"/>
      <c r="Q10" s="2"/>
      <c r="R10" s="2"/>
      <c r="S10" s="2"/>
      <c r="T10" s="2"/>
    </row>
    <row r="11">
      <c r="A11" s="3" t="s">
        <v>3</v>
      </c>
      <c r="B11" s="3" t="s">
        <v>6</v>
      </c>
      <c r="C11" s="3">
        <v>48000.0</v>
      </c>
      <c r="D11" s="4"/>
      <c r="E11" s="9" t="s">
        <v>18</v>
      </c>
      <c r="F11" s="3" t="s">
        <v>6</v>
      </c>
      <c r="G11" s="3" t="s">
        <v>14</v>
      </c>
      <c r="H11" s="3" t="s">
        <v>4</v>
      </c>
      <c r="I11" s="4"/>
      <c r="J11" s="4"/>
      <c r="K11" s="4"/>
      <c r="L11" s="2"/>
      <c r="M11" s="2"/>
    </row>
    <row r="12">
      <c r="A12" s="3" t="s">
        <v>5</v>
      </c>
      <c r="B12" s="3" t="s">
        <v>14</v>
      </c>
      <c r="C12" s="3">
        <v>47000.0</v>
      </c>
      <c r="D12" s="4"/>
      <c r="E12" s="11" t="s">
        <v>3</v>
      </c>
      <c r="F12" s="6">
        <f t="shared" ref="F12:H12" si="7">SUMIFS($C$2:$C$37,$A$2:$A$37,$E12,$B$2:$B$37,F$1)</f>
        <v>175000</v>
      </c>
      <c r="G12" s="6">
        <f t="shared" si="7"/>
        <v>105000</v>
      </c>
      <c r="H12" s="6">
        <f t="shared" si="7"/>
        <v>53000</v>
      </c>
      <c r="I12" s="4"/>
      <c r="J12" s="4"/>
      <c r="K12" s="4"/>
      <c r="L12" s="2"/>
      <c r="M12" s="2"/>
    </row>
    <row r="13">
      <c r="A13" s="3" t="s">
        <v>13</v>
      </c>
      <c r="B13" s="3" t="s">
        <v>6</v>
      </c>
      <c r="C13" s="3">
        <v>18000.0</v>
      </c>
      <c r="D13" s="4"/>
      <c r="E13" s="11" t="s">
        <v>5</v>
      </c>
      <c r="F13" s="6">
        <f t="shared" ref="F13:H13" si="8">SUMIFS($C$2:$C$37,$A$2:$A$37,$E13,$B$2:$B$37,F$1)</f>
        <v>93000</v>
      </c>
      <c r="G13" s="6">
        <f t="shared" si="8"/>
        <v>208000</v>
      </c>
      <c r="H13" s="6">
        <f t="shared" si="8"/>
        <v>96000</v>
      </c>
      <c r="I13" s="4"/>
      <c r="J13" s="4"/>
      <c r="K13" s="4"/>
      <c r="L13" s="2"/>
      <c r="M13" s="2"/>
    </row>
    <row r="14">
      <c r="A14" s="3" t="s">
        <v>3</v>
      </c>
      <c r="B14" s="3" t="s">
        <v>4</v>
      </c>
      <c r="C14" s="3">
        <v>12000.0</v>
      </c>
      <c r="D14" s="4"/>
      <c r="E14" s="11" t="s">
        <v>13</v>
      </c>
      <c r="F14" s="6">
        <f t="shared" ref="F14:H14" si="9">SUMIFS($C$2:$C$37,$A$2:$A$37,$E14,$B$2:$B$37,F$1)</f>
        <v>161000</v>
      </c>
      <c r="G14" s="6">
        <f t="shared" si="9"/>
        <v>170000</v>
      </c>
      <c r="H14" s="6">
        <f t="shared" si="9"/>
        <v>108000</v>
      </c>
      <c r="I14" s="4"/>
      <c r="J14" s="4"/>
      <c r="K14" s="4"/>
      <c r="L14" s="2"/>
      <c r="M14" s="2"/>
      <c r="N14" s="2"/>
      <c r="O14" s="2"/>
      <c r="P14" s="2"/>
      <c r="Q14" s="2"/>
      <c r="R14" s="2"/>
      <c r="S14" s="2"/>
      <c r="T14" s="2"/>
    </row>
    <row r="15">
      <c r="A15" s="3" t="s">
        <v>5</v>
      </c>
      <c r="B15" s="3" t="s">
        <v>14</v>
      </c>
      <c r="C15" s="3">
        <v>49000.0</v>
      </c>
      <c r="D15" s="4"/>
      <c r="E15" s="4"/>
      <c r="F15" s="4"/>
      <c r="G15" s="4"/>
      <c r="H15" s="4"/>
      <c r="I15" s="4"/>
      <c r="J15" s="4"/>
      <c r="K15" s="4"/>
      <c r="L15" s="1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 t="s">
        <v>13</v>
      </c>
      <c r="B16" s="3" t="s">
        <v>6</v>
      </c>
      <c r="C16" s="3">
        <v>25000.0</v>
      </c>
      <c r="D16" s="4"/>
      <c r="E16" s="9" t="s">
        <v>19</v>
      </c>
      <c r="F16" s="3" t="s">
        <v>6</v>
      </c>
      <c r="G16" s="3" t="s">
        <v>14</v>
      </c>
      <c r="H16" s="3" t="s">
        <v>4</v>
      </c>
      <c r="I16" s="6"/>
      <c r="J16" s="6"/>
      <c r="K16" s="6"/>
      <c r="L16" s="1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3</v>
      </c>
      <c r="B17" s="3" t="s">
        <v>6</v>
      </c>
      <c r="C17" s="3">
        <v>17000.0</v>
      </c>
      <c r="D17" s="18"/>
      <c r="E17" s="11" t="s">
        <v>3</v>
      </c>
      <c r="F17" s="6">
        <f t="shared" ref="F17:H17" si="10">AVERAGEIFS($C$2:$C$37,$A$2:$A$37,$E17,$B$2:$B$37,F$1)</f>
        <v>29166.66667</v>
      </c>
      <c r="G17" s="6">
        <f t="shared" si="10"/>
        <v>35000</v>
      </c>
      <c r="H17" s="6">
        <f t="shared" si="10"/>
        <v>17666.66667</v>
      </c>
      <c r="I17" s="16"/>
      <c r="J17" s="12"/>
      <c r="K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5</v>
      </c>
      <c r="B18" s="3" t="s">
        <v>4</v>
      </c>
      <c r="C18" s="3">
        <v>36000.0</v>
      </c>
      <c r="D18" s="18"/>
      <c r="E18" s="11" t="s">
        <v>5</v>
      </c>
      <c r="F18" s="6">
        <f t="shared" ref="F18:H18" si="11">AVERAGEIFS($C$2:$C$37,$A$2:$A$37,$E18,$B$2:$B$37,F$1)</f>
        <v>23250</v>
      </c>
      <c r="G18" s="6">
        <f t="shared" si="11"/>
        <v>41600</v>
      </c>
      <c r="H18" s="6">
        <f t="shared" si="11"/>
        <v>32000</v>
      </c>
      <c r="I18" s="16"/>
      <c r="J18" s="12"/>
      <c r="K18" s="4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13</v>
      </c>
      <c r="B19" s="3" t="s">
        <v>14</v>
      </c>
      <c r="C19" s="3">
        <v>45000.0</v>
      </c>
      <c r="D19" s="18"/>
      <c r="E19" s="11" t="s">
        <v>13</v>
      </c>
      <c r="F19" s="6">
        <f t="shared" ref="F19:H19" si="12">AVERAGEIFS($C$2:$C$37,$A$2:$A$37,$E19,$B$2:$B$37,F$1)</f>
        <v>32200</v>
      </c>
      <c r="G19" s="6">
        <f t="shared" si="12"/>
        <v>42500</v>
      </c>
      <c r="H19" s="6">
        <f t="shared" si="12"/>
        <v>36000</v>
      </c>
      <c r="I19" s="16"/>
      <c r="J19" s="12"/>
      <c r="K19" s="4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 t="s">
        <v>3</v>
      </c>
      <c r="B20" s="3" t="s">
        <v>14</v>
      </c>
      <c r="C20" s="3">
        <v>32000.0</v>
      </c>
      <c r="D20" s="4"/>
      <c r="E20" s="19"/>
      <c r="F20" s="12"/>
      <c r="G20" s="12"/>
      <c r="H20" s="12"/>
      <c r="I20" s="16"/>
      <c r="J20" s="12"/>
      <c r="K20" s="4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5</v>
      </c>
      <c r="B21" s="3" t="s">
        <v>6</v>
      </c>
      <c r="C21" s="3">
        <v>28000.0</v>
      </c>
      <c r="D21" s="4"/>
      <c r="E21" s="17" t="s">
        <v>11</v>
      </c>
      <c r="F21" s="3" t="s">
        <v>6</v>
      </c>
      <c r="G21" s="3" t="s">
        <v>14</v>
      </c>
      <c r="H21" s="3" t="s">
        <v>4</v>
      </c>
      <c r="I21" s="16"/>
      <c r="J21" s="12"/>
      <c r="K21" s="4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 t="s">
        <v>13</v>
      </c>
      <c r="B22" s="3" t="s">
        <v>4</v>
      </c>
      <c r="C22" s="3">
        <v>35000.0</v>
      </c>
      <c r="D22" s="4"/>
      <c r="E22" s="11" t="s">
        <v>3</v>
      </c>
      <c r="F22" s="6">
        <f t="shared" ref="F22:H22" si="13">COUNTIFS($A$2:$A$37,$E22,$B$2:$B$37,F$1)</f>
        <v>6</v>
      </c>
      <c r="G22" s="6">
        <f t="shared" si="13"/>
        <v>3</v>
      </c>
      <c r="H22" s="6">
        <f t="shared" si="13"/>
        <v>3</v>
      </c>
      <c r="I22" s="16"/>
      <c r="J22" s="12"/>
      <c r="K22" s="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 t="s">
        <v>3</v>
      </c>
      <c r="B23" s="3" t="s">
        <v>6</v>
      </c>
      <c r="C23" s="3">
        <v>11000.0</v>
      </c>
      <c r="D23" s="4"/>
      <c r="E23" s="11" t="s">
        <v>5</v>
      </c>
      <c r="F23" s="6">
        <f t="shared" ref="F23:H23" si="14">COUNTIFS($A$2:$A$37,$E23,$B$2:$B$37,F$1)</f>
        <v>4</v>
      </c>
      <c r="G23" s="6">
        <f t="shared" si="14"/>
        <v>5</v>
      </c>
      <c r="H23" s="6">
        <f t="shared" si="14"/>
        <v>3</v>
      </c>
      <c r="I23" s="16"/>
      <c r="J23" s="12"/>
      <c r="K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 t="s">
        <v>5</v>
      </c>
      <c r="B24" s="3" t="s">
        <v>14</v>
      </c>
      <c r="C24" s="3">
        <v>42000.0</v>
      </c>
      <c r="D24" s="4"/>
      <c r="E24" s="11" t="s">
        <v>13</v>
      </c>
      <c r="F24" s="6">
        <f t="shared" ref="F24:H24" si="15">COUNTIFS($A$2:$A$37,$E24,$B$2:$B$37,F$1)</f>
        <v>5</v>
      </c>
      <c r="G24" s="6">
        <f t="shared" si="15"/>
        <v>4</v>
      </c>
      <c r="H24" s="6">
        <f t="shared" si="15"/>
        <v>3</v>
      </c>
      <c r="I24" s="16"/>
      <c r="J24" s="12"/>
      <c r="K24" s="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 t="s">
        <v>13</v>
      </c>
      <c r="B25" s="3" t="s">
        <v>6</v>
      </c>
      <c r="C25" s="3">
        <v>48000.0</v>
      </c>
      <c r="D25" s="4"/>
      <c r="E25" s="19"/>
      <c r="F25" s="12"/>
      <c r="G25" s="12"/>
      <c r="H25" s="12"/>
      <c r="I25" s="16"/>
      <c r="J25" s="12"/>
      <c r="K25" s="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 t="s">
        <v>3</v>
      </c>
      <c r="B26" s="3" t="s">
        <v>4</v>
      </c>
      <c r="C26" s="3">
        <v>19000.0</v>
      </c>
      <c r="D26" s="4"/>
      <c r="E26" s="17" t="s">
        <v>21</v>
      </c>
      <c r="F26" s="3" t="s">
        <v>6</v>
      </c>
      <c r="G26" s="3" t="s">
        <v>14</v>
      </c>
      <c r="H26" s="3" t="s">
        <v>4</v>
      </c>
      <c r="I26" s="16"/>
      <c r="J26" s="12"/>
      <c r="K26" s="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 t="s">
        <v>5</v>
      </c>
      <c r="B27" s="3" t="s">
        <v>14</v>
      </c>
      <c r="C27" s="3">
        <v>29000.0</v>
      </c>
      <c r="D27" s="4"/>
      <c r="E27" s="11" t="s">
        <v>3</v>
      </c>
      <c r="F27" s="12">
        <f t="shared" ref="F27:H27" si="16">F12-F17*F22</f>
        <v>0</v>
      </c>
      <c r="G27" s="12">
        <f t="shared" si="16"/>
        <v>0</v>
      </c>
      <c r="H27" s="12">
        <f t="shared" si="16"/>
        <v>0</v>
      </c>
      <c r="I27" s="16"/>
      <c r="J27" s="12"/>
      <c r="K27" s="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 t="s">
        <v>13</v>
      </c>
      <c r="B28" s="3" t="s">
        <v>6</v>
      </c>
      <c r="C28" s="3">
        <v>22000.0</v>
      </c>
      <c r="D28" s="4"/>
      <c r="E28" s="11" t="s">
        <v>5</v>
      </c>
      <c r="F28" s="12">
        <f t="shared" ref="F28:H28" si="17">F13-F18*F23</f>
        <v>0</v>
      </c>
      <c r="G28" s="12">
        <f t="shared" si="17"/>
        <v>0</v>
      </c>
      <c r="H28" s="12">
        <f t="shared" si="17"/>
        <v>0</v>
      </c>
      <c r="I28" s="16"/>
      <c r="J28" s="12"/>
      <c r="K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 t="s">
        <v>3</v>
      </c>
      <c r="B29" s="3" t="s">
        <v>6</v>
      </c>
      <c r="C29" s="3">
        <v>37000.0</v>
      </c>
      <c r="D29" s="4"/>
      <c r="E29" s="11" t="s">
        <v>13</v>
      </c>
      <c r="F29" s="12">
        <f t="shared" ref="F29:H29" si="18">F14-F19*F24</f>
        <v>0</v>
      </c>
      <c r="G29" s="12">
        <f t="shared" si="18"/>
        <v>0</v>
      </c>
      <c r="H29" s="12">
        <f t="shared" si="18"/>
        <v>0</v>
      </c>
      <c r="I29" s="16"/>
      <c r="J29" s="12"/>
      <c r="K29" s="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 t="s">
        <v>5</v>
      </c>
      <c r="B30" s="3" t="s">
        <v>4</v>
      </c>
      <c r="C30" s="3">
        <v>23000.0</v>
      </c>
      <c r="D30" s="2"/>
      <c r="I30" s="20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 t="s">
        <v>13</v>
      </c>
      <c r="B31" s="3" t="s">
        <v>14</v>
      </c>
      <c r="C31" s="3">
        <v>42000.0</v>
      </c>
      <c r="D31" s="2"/>
      <c r="E31" s="3"/>
      <c r="I31" s="20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 t="s">
        <v>3</v>
      </c>
      <c r="B32" s="3" t="s">
        <v>14</v>
      </c>
      <c r="C32" s="3">
        <v>48000.0</v>
      </c>
      <c r="D32" s="2"/>
      <c r="E32" s="3"/>
      <c r="I32" s="20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 t="s">
        <v>5</v>
      </c>
      <c r="B33" s="3" t="s">
        <v>6</v>
      </c>
      <c r="C33" s="3">
        <v>20000.0</v>
      </c>
      <c r="D33" s="2"/>
      <c r="E33" s="3"/>
      <c r="I33" s="20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 t="s">
        <v>13</v>
      </c>
      <c r="B34" s="3" t="s">
        <v>4</v>
      </c>
      <c r="C34" s="3">
        <v>34000.0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" t="s">
        <v>3</v>
      </c>
      <c r="B35" s="3" t="s">
        <v>6</v>
      </c>
      <c r="C35" s="3">
        <v>14000.0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" t="s">
        <v>5</v>
      </c>
      <c r="B36" s="3" t="s">
        <v>14</v>
      </c>
      <c r="C36" s="3">
        <v>41000.0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" t="s">
        <v>13</v>
      </c>
      <c r="B37" s="3" t="s">
        <v>6</v>
      </c>
      <c r="C37" s="3">
        <v>48000.0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5"/>
      <c r="B38" s="15"/>
      <c r="C38" s="15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5"/>
      <c r="B45" s="15"/>
      <c r="C45" s="15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5"/>
      <c r="B46" s="15"/>
      <c r="C46" s="1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5"/>
      <c r="B47" s="15"/>
      <c r="C47" s="15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5"/>
      <c r="B48" s="15"/>
      <c r="C48" s="15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2"/>
      <c r="B1001" s="2"/>
      <c r="C1001" s="2"/>
      <c r="D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D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D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D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D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D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D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>
      <c r="D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>
      <c r="D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>
      <c r="D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>
      <c r="D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>
      <c r="D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>
      <c r="D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</sheetData>
  <drawing r:id="rId1"/>
</worksheet>
</file>