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Min,Max,Sum,Count,Average" sheetId="1" r:id="rId4"/>
  </sheets>
  <definedNames/>
  <calcPr/>
</workbook>
</file>

<file path=xl/sharedStrings.xml><?xml version="1.0" encoding="utf-8"?>
<sst xmlns="http://schemas.openxmlformats.org/spreadsheetml/2006/main" count="122" uniqueCount="27">
  <si>
    <t>Student name</t>
  </si>
  <si>
    <t>Subject</t>
  </si>
  <si>
    <t xml:space="preserve">Scores in test </t>
  </si>
  <si>
    <t>Amit</t>
  </si>
  <si>
    <t>English</t>
  </si>
  <si>
    <t>Min</t>
  </si>
  <si>
    <t>Max</t>
  </si>
  <si>
    <t>Sum</t>
  </si>
  <si>
    <t>Average</t>
  </si>
  <si>
    <t>Count</t>
  </si>
  <si>
    <t>Check</t>
  </si>
  <si>
    <t>Namit</t>
  </si>
  <si>
    <t>Overall</t>
  </si>
  <si>
    <t>Hindi</t>
  </si>
  <si>
    <t>Maths</t>
  </si>
  <si>
    <t>Riya</t>
  </si>
  <si>
    <t xml:space="preserve">Riya </t>
  </si>
  <si>
    <t>Priya</t>
  </si>
  <si>
    <t>Shalini</t>
  </si>
  <si>
    <t>Science</t>
  </si>
  <si>
    <t>Malini</t>
  </si>
  <si>
    <t>EVS</t>
  </si>
  <si>
    <t>Minifs</t>
  </si>
  <si>
    <t>Maxifs</t>
  </si>
  <si>
    <t>Sumifs</t>
  </si>
  <si>
    <t>Averageifs</t>
  </si>
  <si>
    <t>Checkifs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</si>
</sst>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0"/>
    <numFmt numFmtId="165" formatCode="0.0"/>
    <numFmt numFmtId="166" formatCode="0.0000000"/>
    <numFmt numFmtId="167" formatCode="#,##0.000000"/>
    <numFmt numFmtId="168" formatCode="#,##0.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4" fontId="3" numFmtId="0" xfId="0" applyAlignment="1" applyFill="1" applyFont="1">
      <alignment horizontal="right"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4" numFmtId="0" xfId="0" applyFont="1"/>
    <xf borderId="0" fillId="3" fontId="4" numFmtId="164" xfId="0" applyFont="1" applyNumberFormat="1"/>
    <xf borderId="0" fillId="3" fontId="4" numFmtId="165" xfId="0" applyFont="1" applyNumberFormat="1"/>
    <xf borderId="0" fillId="3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166" xfId="0" applyFont="1" applyNumberFormat="1"/>
    <xf borderId="0" fillId="0" fontId="2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0" fontId="4" numFmtId="0" xfId="0" applyFont="1"/>
    <xf borderId="0" fillId="3" fontId="4" numFmtId="167" xfId="0" applyFont="1" applyNumberFormat="1"/>
    <xf borderId="0" fillId="3" fontId="4" numFmtId="168" xfId="0" applyFont="1" applyNumberFormat="1"/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5" max="8" width="8.88"/>
    <col customWidth="1" min="9" max="9" width="10.25"/>
    <col customWidth="1" min="10" max="11" width="8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3</v>
      </c>
      <c r="B2" s="3" t="s">
        <v>4</v>
      </c>
      <c r="C2" s="4">
        <v>23.0</v>
      </c>
      <c r="D2" s="2"/>
      <c r="E2" s="5"/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11</v>
      </c>
      <c r="B3" s="3" t="s">
        <v>4</v>
      </c>
      <c r="C3" s="4">
        <v>21.0</v>
      </c>
      <c r="D3" s="2"/>
      <c r="E3" s="7" t="s">
        <v>12</v>
      </c>
      <c r="F3" s="8">
        <f>min($C2:$C43)</f>
        <v>10</v>
      </c>
      <c r="G3" s="8">
        <f>MAX($C2:$C43)</f>
        <v>25</v>
      </c>
      <c r="H3" s="8">
        <f>SUM($C2:$C43)</f>
        <v>789</v>
      </c>
      <c r="I3" s="9">
        <f>AVERAGE($C2:$C43)</f>
        <v>18.78571429</v>
      </c>
      <c r="J3" s="8">
        <f>COUNT($C2:$C43)</f>
        <v>42</v>
      </c>
      <c r="K3" s="8">
        <f t="shared" ref="K3:K14" si="1">H3-I3*J3</f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11</v>
      </c>
      <c r="B4" s="3" t="s">
        <v>13</v>
      </c>
      <c r="C4" s="4">
        <v>20.0</v>
      </c>
      <c r="D4" s="2"/>
      <c r="E4" s="3" t="s">
        <v>3</v>
      </c>
      <c r="F4" s="8">
        <f>MIN($C2,$C12,$C15:$C18,$C23:$C24,$C32:$C33,$C39:$C41)</f>
        <v>12</v>
      </c>
      <c r="G4" s="8">
        <f>MAX($C2,$C12,$C15:$C18,$C23:$C24,$C32:$C33,$C39:$C41)</f>
        <v>23</v>
      </c>
      <c r="H4" s="8">
        <f>SUM($C2,$C12,$C15:$C18,$C23:$C24,$C32:$C33,$C39:$C41)</f>
        <v>229</v>
      </c>
      <c r="I4" s="9">
        <f>AVERAGE($C2,$C12,$C15:$C18,$C23:$C24,$C32:$C33,$C39:$C41)</f>
        <v>17.61538462</v>
      </c>
      <c r="J4" s="8">
        <f>cOUNT($C2,$C12,$C15:$C18,$C23:$C24,$C32:$C33,$C39:$C41)</f>
        <v>13</v>
      </c>
      <c r="K4" s="8">
        <f t="shared" si="1"/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11</v>
      </c>
      <c r="B5" s="3" t="s">
        <v>14</v>
      </c>
      <c r="C5" s="4">
        <v>19.0</v>
      </c>
      <c r="D5" s="2"/>
      <c r="E5" s="3" t="s">
        <v>11</v>
      </c>
      <c r="F5" s="8">
        <f>MIN($C3:$C5,$C13,$C31)</f>
        <v>16</v>
      </c>
      <c r="G5" s="8">
        <f>MAX($C3:$C5,$C13,$C31)</f>
        <v>21</v>
      </c>
      <c r="H5" s="8">
        <f>SUM($C3:$C5,$C13,$C31)</f>
        <v>94</v>
      </c>
      <c r="I5" s="10">
        <f>AVERAGE($C3:$C5,$C13,$C31)</f>
        <v>18.8</v>
      </c>
      <c r="J5" s="8">
        <f>COUNT($C3:$C5,$C13,$C31)</f>
        <v>5</v>
      </c>
      <c r="K5" s="8">
        <f t="shared" si="1"/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15</v>
      </c>
      <c r="B6" s="3" t="s">
        <v>14</v>
      </c>
      <c r="C6" s="4">
        <v>25.0</v>
      </c>
      <c r="D6" s="2"/>
      <c r="E6" s="3" t="s">
        <v>16</v>
      </c>
      <c r="F6" s="8">
        <f>MIN($C6,$C19:$C22,$C42)</f>
        <v>20</v>
      </c>
      <c r="G6" s="8">
        <f>MAX($C6,$C19:$C22,$C42)</f>
        <v>25</v>
      </c>
      <c r="H6" s="8">
        <f>SUM($C6,$C19:$C22,$C42)</f>
        <v>141</v>
      </c>
      <c r="I6" s="8">
        <f>AVERAGE($C6,$C19:$C22,$C42)</f>
        <v>23.5</v>
      </c>
      <c r="J6" s="8">
        <f>COUNT($C6,$C19:$C22,$C42)</f>
        <v>6</v>
      </c>
      <c r="K6" s="8">
        <f t="shared" si="1"/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17</v>
      </c>
      <c r="B7" s="3" t="s">
        <v>14</v>
      </c>
      <c r="C7" s="4">
        <v>24.0</v>
      </c>
      <c r="D7" s="2"/>
      <c r="E7" s="11" t="s">
        <v>17</v>
      </c>
      <c r="F7" s="8">
        <f>MIN($C7:$C9,$C19:$C22,$C25,$C30,$C42)</f>
        <v>10</v>
      </c>
      <c r="G7" s="8">
        <f>MAX($C7:$C9,$C19:$C22,$C25,$C30,$C42)</f>
        <v>25</v>
      </c>
      <c r="H7" s="8">
        <f>SUM($C7:$C9,$C25,$C30)</f>
        <v>84</v>
      </c>
      <c r="I7" s="8">
        <f>AVERAGE($C7:$C9,$C25,$C30)</f>
        <v>16.8</v>
      </c>
      <c r="J7" s="8">
        <f>COUNT($C7:$C9,$C25,$C30)</f>
        <v>5</v>
      </c>
      <c r="K7" s="8">
        <f t="shared" si="1"/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17</v>
      </c>
      <c r="B8" s="3" t="s">
        <v>4</v>
      </c>
      <c r="C8" s="4">
        <v>10.0</v>
      </c>
      <c r="D8" s="2"/>
      <c r="E8" s="11" t="s">
        <v>18</v>
      </c>
      <c r="F8" s="8">
        <f>min($C10:$C11,$C37:$C38,$C43)</f>
        <v>13</v>
      </c>
      <c r="G8" s="8">
        <f>max($C10:$C11,$C37:$C38,$C43)</f>
        <v>23</v>
      </c>
      <c r="H8" s="8">
        <f>sum($C10:$C11,$C37:$C38,$C43)</f>
        <v>87</v>
      </c>
      <c r="I8" s="8">
        <f>average($C10:$C11,$C37:$C38,$C43)</f>
        <v>17.4</v>
      </c>
      <c r="J8" s="8">
        <f>count($C10:$C11,$C37:$C38,$C43)</f>
        <v>5</v>
      </c>
      <c r="K8" s="8">
        <f t="shared" si="1"/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17</v>
      </c>
      <c r="B9" s="3" t="s">
        <v>19</v>
      </c>
      <c r="C9" s="4">
        <v>15.0</v>
      </c>
      <c r="D9" s="2"/>
      <c r="E9" s="11" t="s">
        <v>20</v>
      </c>
      <c r="F9" s="8">
        <f>min($C14,$C26:$C29,$C34:$C36)</f>
        <v>15</v>
      </c>
      <c r="G9" s="8">
        <f>max($C14,$C26:$C29,$C34:$C36)</f>
        <v>25</v>
      </c>
      <c r="H9" s="8">
        <f>sum($C14,$C26:$C29,$C34:$C36)</f>
        <v>154</v>
      </c>
      <c r="I9" s="8">
        <f>average($C14,$C26:$C29,$C34:$C36)</f>
        <v>19.25</v>
      </c>
      <c r="J9" s="8">
        <f>count($C14,$C26:$C29,$C34:$C36)</f>
        <v>8</v>
      </c>
      <c r="K9" s="8">
        <f t="shared" si="1"/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2" t="s">
        <v>18</v>
      </c>
      <c r="B10" s="3" t="s">
        <v>19</v>
      </c>
      <c r="C10" s="4">
        <v>17.0</v>
      </c>
      <c r="D10" s="2"/>
      <c r="E10" s="3" t="s">
        <v>4</v>
      </c>
      <c r="F10" s="8">
        <f>min($C2:$C3,$C8,$C14:$C16,$C21,$C38)</f>
        <v>10</v>
      </c>
      <c r="G10" s="8">
        <f>max($C2:$C3,$C8,$C14:$C16,$C21,$C38)</f>
        <v>24</v>
      </c>
      <c r="H10" s="8">
        <f>sum($C2:$C3,$C8,$C14:$C16,$C21,$C38)</f>
        <v>143</v>
      </c>
      <c r="I10" s="8">
        <f>average($C2:$C3,$C8,$C14:$C16,$C21,$C38)</f>
        <v>17.875</v>
      </c>
      <c r="J10" s="8">
        <f>count($C2:$C3,$C8,$C14:$C16,$C21,$C38)</f>
        <v>8</v>
      </c>
      <c r="K10" s="8">
        <f t="shared" si="1"/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2" t="s">
        <v>18</v>
      </c>
      <c r="B11" s="3" t="s">
        <v>21</v>
      </c>
      <c r="C11" s="4">
        <v>18.0</v>
      </c>
      <c r="D11" s="2"/>
      <c r="E11" s="3" t="s">
        <v>13</v>
      </c>
      <c r="F11" s="8">
        <f>min($C4,$C28:$C30,$C40:$C43)</f>
        <v>19</v>
      </c>
      <c r="G11" s="8">
        <f>MAX($C4,$C28:$C30,$C40:$C43)</f>
        <v>24</v>
      </c>
      <c r="H11" s="8">
        <f>sum($C4,$C28:$C30,$C40:$C43)</f>
        <v>171</v>
      </c>
      <c r="I11" s="8">
        <f>average($C4,$C28:$C30,$C40:$C43)</f>
        <v>21.375</v>
      </c>
      <c r="J11" s="8">
        <f>count($C4,$C28:$C30,$C40:$C43)</f>
        <v>8</v>
      </c>
      <c r="K11" s="8">
        <f t="shared" si="1"/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3</v>
      </c>
      <c r="B12" s="3" t="s">
        <v>21</v>
      </c>
      <c r="C12" s="4">
        <v>18.0</v>
      </c>
      <c r="D12" s="2"/>
      <c r="E12" s="3" t="s">
        <v>14</v>
      </c>
      <c r="F12" s="8">
        <f>min($C5:$C7,$C35:$C37)</f>
        <v>16</v>
      </c>
      <c r="G12" s="8">
        <f>max($C5:$C7,$C35:$C37)</f>
        <v>25</v>
      </c>
      <c r="H12" s="8">
        <f>sum($C5:$C7,$C35:$C37,$C39)</f>
        <v>138</v>
      </c>
      <c r="I12" s="13">
        <f>average($C5:$C7,$C35:$C37,$C39)</f>
        <v>19.71428571</v>
      </c>
      <c r="J12" s="8">
        <f>count($C5:$C7,$C35:$C37,$C39)</f>
        <v>7</v>
      </c>
      <c r="K12" s="8">
        <f t="shared" si="1"/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11</v>
      </c>
      <c r="B13" s="3" t="s">
        <v>21</v>
      </c>
      <c r="C13" s="4">
        <v>18.0</v>
      </c>
      <c r="D13" s="2"/>
      <c r="E13" s="3" t="s">
        <v>19</v>
      </c>
      <c r="F13" s="8">
        <f>min($C5:$C7,$C35:$C37,$C39)</f>
        <v>16</v>
      </c>
      <c r="G13" s="8">
        <f>max($C5:$C7,$C35:$C37,$C39)</f>
        <v>25</v>
      </c>
      <c r="H13" s="8">
        <f>sum($C9:$C10,$C17:$C20,$C31:$C34)</f>
        <v>181</v>
      </c>
      <c r="I13" s="8">
        <f>average($C9:$C10,$C17:$C20,$C31:$C34)</f>
        <v>18.1</v>
      </c>
      <c r="J13" s="8">
        <f>Count($C9:$C10,$C17:$C20,$C31:$C34)</f>
        <v>10</v>
      </c>
      <c r="K13" s="8">
        <f t="shared" si="1"/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20</v>
      </c>
      <c r="B14" s="14" t="s">
        <v>4</v>
      </c>
      <c r="C14" s="4">
        <v>20.0</v>
      </c>
      <c r="D14" s="2"/>
      <c r="E14" s="3" t="s">
        <v>21</v>
      </c>
      <c r="F14" s="8">
        <f>min($C11:$C13,$C22:$C27)</f>
        <v>14</v>
      </c>
      <c r="G14" s="8">
        <f>max($C11:$C13,$C22:$C27)</f>
        <v>21</v>
      </c>
      <c r="H14" s="8">
        <f>sum($C11:$C13,$C22:$C27)</f>
        <v>156</v>
      </c>
      <c r="I14" s="8">
        <f>average($C11:$C13,$C22:$C27)</f>
        <v>17.33333333</v>
      </c>
      <c r="J14" s="8">
        <f>count($C11:$C13,$C22:$C27)</f>
        <v>9</v>
      </c>
      <c r="K14" s="8">
        <f t="shared" si="1"/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3</v>
      </c>
      <c r="B15" s="14" t="s">
        <v>4</v>
      </c>
      <c r="C15" s="4">
        <v>17.0</v>
      </c>
      <c r="D15" s="2"/>
      <c r="E15" s="15"/>
      <c r="F15" s="16"/>
      <c r="G15" s="16"/>
      <c r="H15" s="16"/>
      <c r="I15" s="16"/>
      <c r="J15" s="16"/>
      <c r="K15" s="1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3</v>
      </c>
      <c r="B16" s="14" t="s">
        <v>4</v>
      </c>
      <c r="C16" s="4">
        <v>15.0</v>
      </c>
      <c r="D16" s="2"/>
      <c r="E16" s="5"/>
      <c r="F16" s="1" t="s">
        <v>22</v>
      </c>
      <c r="G16" s="1" t="s">
        <v>23</v>
      </c>
      <c r="H16" s="1" t="s">
        <v>24</v>
      </c>
      <c r="I16" s="1" t="s">
        <v>25</v>
      </c>
      <c r="J16" s="6" t="s">
        <v>9</v>
      </c>
      <c r="K16" s="1" t="s">
        <v>26</v>
      </c>
      <c r="L16" s="2"/>
      <c r="M16" s="14"/>
      <c r="N16" s="14"/>
      <c r="O16" s="14"/>
      <c r="P16" s="14"/>
      <c r="Q16" s="1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3</v>
      </c>
      <c r="B17" s="3" t="s">
        <v>19</v>
      </c>
      <c r="C17" s="4">
        <v>12.0</v>
      </c>
      <c r="D17" s="2"/>
      <c r="E17" s="3" t="s">
        <v>3</v>
      </c>
      <c r="F17" s="8">
        <f t="shared" ref="F17:F18" si="2">MINIFS(C$2:C$43,A$2:A$43,E17)</f>
        <v>12</v>
      </c>
      <c r="G17" s="8">
        <f t="shared" ref="G17:G18" si="3">MAXIFS(C$2:C$43,A$2:A$43,E17)</f>
        <v>23</v>
      </c>
      <c r="H17" s="8">
        <f t="shared" ref="H17:H18" si="4">SUMIFS(C$2:C$43,A$2:A$43,E17)</f>
        <v>229</v>
      </c>
      <c r="I17" s="9">
        <f t="shared" ref="I17:I18" si="5">AVERAGEIFS(C$2:C$43,A$2:A$43,E17)</f>
        <v>17.61538462</v>
      </c>
      <c r="J17" s="17">
        <f t="shared" ref="J17:J18" si="6">COUNTIFS(A$2:A$43,E17)</f>
        <v>13</v>
      </c>
      <c r="K17" s="8">
        <f t="shared" ref="K17:K27" si="7">H17-I17*J17</f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3</v>
      </c>
      <c r="B18" s="3" t="s">
        <v>19</v>
      </c>
      <c r="C18" s="4">
        <v>19.0</v>
      </c>
      <c r="D18" s="2"/>
      <c r="E18" s="3" t="s">
        <v>11</v>
      </c>
      <c r="F18" s="8">
        <f t="shared" si="2"/>
        <v>16</v>
      </c>
      <c r="G18" s="8">
        <f t="shared" si="3"/>
        <v>21</v>
      </c>
      <c r="H18" s="8">
        <f t="shared" si="4"/>
        <v>94</v>
      </c>
      <c r="I18" s="8">
        <f t="shared" si="5"/>
        <v>18.8</v>
      </c>
      <c r="J18" s="8">
        <f t="shared" si="6"/>
        <v>5</v>
      </c>
      <c r="K18" s="8">
        <f t="shared" si="7"/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15</v>
      </c>
      <c r="B19" s="3" t="s">
        <v>19</v>
      </c>
      <c r="C19" s="4">
        <v>23.0</v>
      </c>
      <c r="D19" s="2"/>
      <c r="E19" s="3" t="s">
        <v>16</v>
      </c>
      <c r="F19" s="14">
        <v>20.0</v>
      </c>
      <c r="G19" s="14">
        <v>25.0</v>
      </c>
      <c r="H19" s="14">
        <v>141.0</v>
      </c>
      <c r="I19" s="14">
        <v>23.5</v>
      </c>
      <c r="J19" s="14">
        <v>6.0</v>
      </c>
      <c r="K19" s="8">
        <f t="shared" si="7"/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15</v>
      </c>
      <c r="B20" s="3" t="s">
        <v>19</v>
      </c>
      <c r="C20" s="4">
        <v>25.0</v>
      </c>
      <c r="D20" s="2"/>
      <c r="E20" s="11" t="s">
        <v>17</v>
      </c>
      <c r="F20" s="8">
        <f t="shared" ref="F20:F22" si="8">MINIFS(C$2:C$43,A$2:A$43,$E20)</f>
        <v>10</v>
      </c>
      <c r="G20" s="8">
        <f t="shared" ref="G20:G22" si="9">MAXIFS(C$2:C$43,A$2:A$43,$E20)</f>
        <v>24</v>
      </c>
      <c r="H20" s="8">
        <f t="shared" ref="H20:H22" si="10">SUMIFS(C$2:C$43,A$2:A$43,$E20)</f>
        <v>84</v>
      </c>
      <c r="I20" s="8">
        <f t="shared" ref="I20:I22" si="11">AVERAGEIFS(C$2:C$43,A$2:A$43,$E20)</f>
        <v>16.8</v>
      </c>
      <c r="J20" s="8">
        <f t="shared" ref="J20:J22" si="12">COUNTIFS(A$2:A$43,$E20)</f>
        <v>5</v>
      </c>
      <c r="K20" s="8">
        <f t="shared" si="7"/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15</v>
      </c>
      <c r="B21" s="14" t="s">
        <v>4</v>
      </c>
      <c r="C21" s="4">
        <v>24.0</v>
      </c>
      <c r="D21" s="2"/>
      <c r="E21" s="11" t="s">
        <v>18</v>
      </c>
      <c r="F21" s="8">
        <f t="shared" si="8"/>
        <v>13</v>
      </c>
      <c r="G21" s="8">
        <f t="shared" si="9"/>
        <v>23</v>
      </c>
      <c r="H21" s="8">
        <f t="shared" si="10"/>
        <v>87</v>
      </c>
      <c r="I21" s="8">
        <f t="shared" si="11"/>
        <v>17.4</v>
      </c>
      <c r="J21" s="8">
        <f t="shared" si="12"/>
        <v>5</v>
      </c>
      <c r="K21" s="8">
        <f t="shared" si="7"/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15</v>
      </c>
      <c r="B22" s="3" t="s">
        <v>21</v>
      </c>
      <c r="C22" s="4">
        <v>20.0</v>
      </c>
      <c r="D22" s="2"/>
      <c r="E22" s="11" t="s">
        <v>20</v>
      </c>
      <c r="F22" s="8">
        <f t="shared" si="8"/>
        <v>15</v>
      </c>
      <c r="G22" s="8">
        <f t="shared" si="9"/>
        <v>25</v>
      </c>
      <c r="H22" s="8">
        <f t="shared" si="10"/>
        <v>154</v>
      </c>
      <c r="I22" s="8">
        <f t="shared" si="11"/>
        <v>19.25</v>
      </c>
      <c r="J22" s="8">
        <f t="shared" si="12"/>
        <v>8</v>
      </c>
      <c r="K22" s="8">
        <f t="shared" si="7"/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3</v>
      </c>
      <c r="B23" s="3" t="s">
        <v>21</v>
      </c>
      <c r="C23" s="4">
        <v>21.0</v>
      </c>
      <c r="D23" s="2"/>
      <c r="E23" s="3" t="s">
        <v>4</v>
      </c>
      <c r="F23" s="8">
        <f t="shared" ref="F23:F24" si="13">MINIFS(C$2:C$43,B$2:B$43,$E23)</f>
        <v>10</v>
      </c>
      <c r="G23" s="8">
        <f t="shared" ref="G23:G24" si="14">MAXIFS(C$2:C$43,B$2:B$43,$E23)</f>
        <v>24</v>
      </c>
      <c r="H23" s="8">
        <f t="shared" ref="H23:H24" si="15">SUMIFS(C$2:C$43,B$2:B$43,$E23)</f>
        <v>143</v>
      </c>
      <c r="I23" s="8">
        <f t="shared" ref="I23:I24" si="16">AVERAGEIFS(C$2:C$43,B$2:B$43,$E23)</f>
        <v>17.875</v>
      </c>
      <c r="J23" s="8">
        <f t="shared" ref="J23:J24" si="17">COUNTIFS(B$2:B$43,$E23)</f>
        <v>8</v>
      </c>
      <c r="K23" s="8">
        <f t="shared" si="7"/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3</v>
      </c>
      <c r="B24" s="3" t="s">
        <v>21</v>
      </c>
      <c r="C24" s="4">
        <v>14.0</v>
      </c>
      <c r="D24" s="2"/>
      <c r="E24" s="3" t="s">
        <v>13</v>
      </c>
      <c r="F24" s="8">
        <f t="shared" si="13"/>
        <v>19</v>
      </c>
      <c r="G24" s="8">
        <f t="shared" si="14"/>
        <v>24</v>
      </c>
      <c r="H24" s="8">
        <f t="shared" si="15"/>
        <v>171</v>
      </c>
      <c r="I24" s="8">
        <f t="shared" si="16"/>
        <v>21.375</v>
      </c>
      <c r="J24" s="8">
        <f t="shared" si="17"/>
        <v>8</v>
      </c>
      <c r="K24" s="8">
        <f t="shared" si="7"/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17</v>
      </c>
      <c r="B25" s="3" t="s">
        <v>21</v>
      </c>
      <c r="C25" s="4">
        <v>16.0</v>
      </c>
      <c r="D25" s="2"/>
      <c r="E25" s="3" t="s">
        <v>14</v>
      </c>
      <c r="F25" s="8">
        <f t="shared" ref="F25:F27" si="18">MINIFS(C$2:C$43,B$2:B$43,E25)</f>
        <v>16</v>
      </c>
      <c r="G25" s="8">
        <f t="shared" ref="G25:G27" si="19">MAXIFS(C$2:C$43,B$2:B$43,E25)</f>
        <v>25</v>
      </c>
      <c r="H25" s="8">
        <f t="shared" ref="H25:H27" si="20">SUMIFS(C$2:C$43,B$2:B$43,E25)</f>
        <v>138</v>
      </c>
      <c r="I25" s="18">
        <f t="shared" ref="I25:I27" si="21">AVERAGEIFS(C$2:C$43,B$2:B$43,E25)</f>
        <v>19.71428571</v>
      </c>
      <c r="J25" s="8">
        <f t="shared" ref="J25:J27" si="22">COUNTIFS(B$2:B$43,E25)</f>
        <v>7</v>
      </c>
      <c r="K25" s="8">
        <f t="shared" si="7"/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4" t="s">
        <v>20</v>
      </c>
      <c r="B26" s="3" t="s">
        <v>21</v>
      </c>
      <c r="C26" s="4">
        <v>15.0</v>
      </c>
      <c r="D26" s="2"/>
      <c r="E26" s="3" t="s">
        <v>19</v>
      </c>
      <c r="F26" s="8">
        <f t="shared" si="18"/>
        <v>12</v>
      </c>
      <c r="G26" s="8">
        <f t="shared" si="19"/>
        <v>25</v>
      </c>
      <c r="H26" s="8">
        <f t="shared" si="20"/>
        <v>181</v>
      </c>
      <c r="I26" s="19">
        <f t="shared" si="21"/>
        <v>18.1</v>
      </c>
      <c r="J26" s="8">
        <f t="shared" si="22"/>
        <v>10</v>
      </c>
      <c r="K26" s="8">
        <f t="shared" si="7"/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4" t="s">
        <v>20</v>
      </c>
      <c r="B27" s="3" t="s">
        <v>21</v>
      </c>
      <c r="C27" s="4">
        <v>16.0</v>
      </c>
      <c r="D27" s="2"/>
      <c r="E27" s="3" t="s">
        <v>21</v>
      </c>
      <c r="F27" s="8">
        <f t="shared" si="18"/>
        <v>14</v>
      </c>
      <c r="G27" s="8">
        <f t="shared" si="19"/>
        <v>21</v>
      </c>
      <c r="H27" s="8">
        <f t="shared" si="20"/>
        <v>156</v>
      </c>
      <c r="I27" s="18">
        <f t="shared" si="21"/>
        <v>17.33333333</v>
      </c>
      <c r="J27" s="8">
        <f t="shared" si="22"/>
        <v>9</v>
      </c>
      <c r="K27" s="8">
        <f t="shared" si="7"/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4" t="s">
        <v>20</v>
      </c>
      <c r="B28" s="3" t="s">
        <v>13</v>
      </c>
      <c r="C28" s="4">
        <v>21.0</v>
      </c>
      <c r="D28" s="2"/>
      <c r="E28" s="20"/>
      <c r="F28" s="20"/>
      <c r="G28" s="20"/>
      <c r="H28" s="20"/>
      <c r="I28" s="20"/>
      <c r="J28" s="20"/>
      <c r="K28" s="2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4" t="s">
        <v>20</v>
      </c>
      <c r="B29" s="3" t="s">
        <v>13</v>
      </c>
      <c r="C29" s="4">
        <v>23.0</v>
      </c>
      <c r="D29" s="2"/>
      <c r="E29" s="20"/>
      <c r="F29" s="20"/>
      <c r="G29" s="20"/>
      <c r="H29" s="20"/>
      <c r="I29" s="20"/>
      <c r="J29" s="20"/>
      <c r="K29" s="2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17</v>
      </c>
      <c r="B30" s="3" t="s">
        <v>13</v>
      </c>
      <c r="C30" s="4">
        <v>19.0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3" t="s">
        <v>11</v>
      </c>
      <c r="B31" s="14" t="s">
        <v>19</v>
      </c>
      <c r="C31" s="4">
        <v>16.0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3" t="s">
        <v>3</v>
      </c>
      <c r="B32" s="14" t="s">
        <v>19</v>
      </c>
      <c r="C32" s="4">
        <v>14.0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3" t="s">
        <v>3</v>
      </c>
      <c r="B33" s="14" t="s">
        <v>19</v>
      </c>
      <c r="C33" s="4">
        <v>15.0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4" t="s">
        <v>20</v>
      </c>
      <c r="B34" s="14" t="s">
        <v>19</v>
      </c>
      <c r="C34" s="4">
        <v>25.0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4" t="s">
        <v>20</v>
      </c>
      <c r="B35" s="3" t="s">
        <v>14</v>
      </c>
      <c r="C35" s="4">
        <v>17.0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4" t="s">
        <v>20</v>
      </c>
      <c r="B36" s="3" t="s">
        <v>14</v>
      </c>
      <c r="C36" s="4">
        <v>17.0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2" t="s">
        <v>18</v>
      </c>
      <c r="B37" s="3" t="s">
        <v>14</v>
      </c>
      <c r="C37" s="4">
        <v>16.0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2" t="s">
        <v>18</v>
      </c>
      <c r="B38" s="14" t="s">
        <v>4</v>
      </c>
      <c r="C38" s="4">
        <v>13.0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3</v>
      </c>
      <c r="B39" s="3" t="s">
        <v>14</v>
      </c>
      <c r="C39" s="4">
        <v>20.0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3" t="s">
        <v>3</v>
      </c>
      <c r="B40" s="3" t="s">
        <v>13</v>
      </c>
      <c r="C40" s="4">
        <v>20.0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3" t="s">
        <v>3</v>
      </c>
      <c r="B41" s="3" t="s">
        <v>13</v>
      </c>
      <c r="C41" s="4">
        <v>21.0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3" t="s">
        <v>15</v>
      </c>
      <c r="B42" s="3" t="s">
        <v>13</v>
      </c>
      <c r="C42" s="4">
        <v>24.0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2" t="s">
        <v>18</v>
      </c>
      <c r="B43" s="3" t="s">
        <v>13</v>
      </c>
      <c r="C43" s="4">
        <v>23.0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D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D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D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D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D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