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4-1a" sheetId="1" r:id="rId4"/>
    <sheet state="visible" name="B4-1b" sheetId="2" r:id="rId5"/>
  </sheets>
  <definedNames/>
  <calcPr/>
</workbook>
</file>

<file path=xl/sharedStrings.xml><?xml version="1.0" encoding="utf-8"?>
<sst xmlns="http://schemas.openxmlformats.org/spreadsheetml/2006/main" count="274" uniqueCount="185">
  <si>
    <t>Product Id</t>
  </si>
  <si>
    <t>Products</t>
  </si>
  <si>
    <t>Category</t>
  </si>
  <si>
    <t>Unit Price</t>
  </si>
  <si>
    <t>Quantity</t>
  </si>
  <si>
    <t>Expiry date</t>
  </si>
  <si>
    <t>Total cost</t>
  </si>
  <si>
    <t>Profit % on cost</t>
  </si>
  <si>
    <t>Condition</t>
  </si>
  <si>
    <t>Loss of Inventory</t>
  </si>
  <si>
    <t>Sales Price</t>
  </si>
  <si>
    <t>Profit</t>
  </si>
  <si>
    <t>P1006</t>
  </si>
  <si>
    <t>Instant noodles</t>
  </si>
  <si>
    <t>Convenience Meals</t>
  </si>
  <si>
    <t>P1007</t>
  </si>
  <si>
    <t>Potato chips</t>
  </si>
  <si>
    <t>Snacks</t>
  </si>
  <si>
    <t>P1008</t>
  </si>
  <si>
    <t>Chocolate bars</t>
  </si>
  <si>
    <t>P1009</t>
  </si>
  <si>
    <t>Canned soup</t>
  </si>
  <si>
    <t>Pantry Staples</t>
  </si>
  <si>
    <t>P1010</t>
  </si>
  <si>
    <t>Frozen pizza</t>
  </si>
  <si>
    <t>P1011</t>
  </si>
  <si>
    <t>Granola bars</t>
  </si>
  <si>
    <t>P1012</t>
  </si>
  <si>
    <t>Breakfast cereal</t>
  </si>
  <si>
    <t>P1013</t>
  </si>
  <si>
    <t>Peanut butter</t>
  </si>
  <si>
    <t>P1014</t>
  </si>
  <si>
    <t>Canned tuna</t>
  </si>
  <si>
    <t>P1015</t>
  </si>
  <si>
    <t>Fruit cups</t>
  </si>
  <si>
    <t>Healthy Options</t>
  </si>
  <si>
    <t>P1016</t>
  </si>
  <si>
    <t>Rice cakes</t>
  </si>
  <si>
    <t>P1017</t>
  </si>
  <si>
    <t>Protein bars</t>
  </si>
  <si>
    <t>P1018</t>
  </si>
  <si>
    <t>Pasta sauce</t>
  </si>
  <si>
    <t>P1019</t>
  </si>
  <si>
    <t>Microwave popcorn</t>
  </si>
  <si>
    <t>P1020</t>
  </si>
  <si>
    <t>Tortilla chips</t>
  </si>
  <si>
    <t>P1021</t>
  </si>
  <si>
    <t>Canned beans</t>
  </si>
  <si>
    <t>P1022</t>
  </si>
  <si>
    <t>Energy drinks</t>
  </si>
  <si>
    <t>Beverages</t>
  </si>
  <si>
    <t>P1023</t>
  </si>
  <si>
    <t>Instant oatmeal</t>
  </si>
  <si>
    <t>P1024</t>
  </si>
  <si>
    <t>Beef jerky</t>
  </si>
  <si>
    <t>P1025</t>
  </si>
  <si>
    <t>Bottled water</t>
  </si>
  <si>
    <t>P1026</t>
  </si>
  <si>
    <t>Crackers</t>
  </si>
  <si>
    <t>P1027</t>
  </si>
  <si>
    <t>Salad dressing</t>
  </si>
  <si>
    <t>P1028</t>
  </si>
  <si>
    <t>Instant coffee</t>
  </si>
  <si>
    <t>P1029</t>
  </si>
  <si>
    <t>Canned vegetables</t>
  </si>
  <si>
    <t>P1030</t>
  </si>
  <si>
    <t>Fruit snacks</t>
  </si>
  <si>
    <t>P1031</t>
  </si>
  <si>
    <t>Canned fruit</t>
  </si>
  <si>
    <t>P1032</t>
  </si>
  <si>
    <t>Protein powder</t>
  </si>
  <si>
    <t>P1033</t>
  </si>
  <si>
    <t>Frozen vegetables</t>
  </si>
  <si>
    <t>P1034</t>
  </si>
  <si>
    <t>Dried fruit</t>
  </si>
  <si>
    <t>P1035</t>
  </si>
  <si>
    <t>Frozen meals</t>
  </si>
  <si>
    <t>P1036</t>
  </si>
  <si>
    <t>Ready-to-eat meals</t>
  </si>
  <si>
    <t>P1037</t>
  </si>
  <si>
    <t>Salsa</t>
  </si>
  <si>
    <t>P1038</t>
  </si>
  <si>
    <t>Trail mix</t>
  </si>
  <si>
    <t>P1039</t>
  </si>
  <si>
    <t>Instant mashed potatoes</t>
  </si>
  <si>
    <t>P1040</t>
  </si>
  <si>
    <t>Energy bars</t>
  </si>
  <si>
    <t>P1041</t>
  </si>
  <si>
    <t>Macaroni and cheese</t>
  </si>
  <si>
    <t>P1042</t>
  </si>
  <si>
    <t>Frozen burritos</t>
  </si>
  <si>
    <t>P1043</t>
  </si>
  <si>
    <t>Tomato sauce</t>
  </si>
  <si>
    <t>P1044</t>
  </si>
  <si>
    <t>Instant pudding</t>
  </si>
  <si>
    <t>P1045</t>
  </si>
  <si>
    <t>Protein shakes</t>
  </si>
  <si>
    <t>P1046</t>
  </si>
  <si>
    <t>Applesauce cups</t>
  </si>
  <si>
    <t>P1047</t>
  </si>
  <si>
    <t>Fruit juice boxes</t>
  </si>
  <si>
    <t>P1048</t>
  </si>
  <si>
    <t>Fruit preserves</t>
  </si>
  <si>
    <t>P1049</t>
  </si>
  <si>
    <t>Popcorn</t>
  </si>
  <si>
    <t>P1050</t>
  </si>
  <si>
    <t>Instant hot cocoa</t>
  </si>
  <si>
    <t>P1051</t>
  </si>
  <si>
    <t>Frozen fish sticks</t>
  </si>
  <si>
    <t>P1052</t>
  </si>
  <si>
    <t>Canned chili</t>
  </si>
  <si>
    <t>P1053</t>
  </si>
  <si>
    <t>Snack packs</t>
  </si>
  <si>
    <t>P1054</t>
  </si>
  <si>
    <t>Canned pasta</t>
  </si>
  <si>
    <t>P1055</t>
  </si>
  <si>
    <t>Breakfast bars</t>
  </si>
  <si>
    <t>P1056</t>
  </si>
  <si>
    <t>Canned meat</t>
  </si>
  <si>
    <t>P1057</t>
  </si>
  <si>
    <t>Ramen noodles</t>
  </si>
  <si>
    <t>P1058</t>
  </si>
  <si>
    <t>Bottled smoothies</t>
  </si>
  <si>
    <t>P1059</t>
  </si>
  <si>
    <t>Instant rice</t>
  </si>
  <si>
    <t>P1060</t>
  </si>
  <si>
    <t>Frozen waffles</t>
  </si>
  <si>
    <t>P1061</t>
  </si>
  <si>
    <t>Fruit pies</t>
  </si>
  <si>
    <t>P1062</t>
  </si>
  <si>
    <t>Canned stew</t>
  </si>
  <si>
    <t>P1063</t>
  </si>
  <si>
    <t>Cereal bars</t>
  </si>
  <si>
    <t>P1064</t>
  </si>
  <si>
    <t>Frozen chicken nuggets</t>
  </si>
  <si>
    <t>P1065</t>
  </si>
  <si>
    <t>Fruit jelly</t>
  </si>
  <si>
    <t>P1066</t>
  </si>
  <si>
    <t>Powdered drink mixes</t>
  </si>
  <si>
    <t>P1067</t>
  </si>
  <si>
    <t>Pudding cups</t>
  </si>
  <si>
    <t>P1068</t>
  </si>
  <si>
    <t>Frozen french fries</t>
  </si>
  <si>
    <t>P1069</t>
  </si>
  <si>
    <t>Cheese crackers</t>
  </si>
  <si>
    <t>P1070</t>
  </si>
  <si>
    <t>Canned olives</t>
  </si>
  <si>
    <t>P1071</t>
  </si>
  <si>
    <t>Frozen fruit</t>
  </si>
  <si>
    <t>P1072</t>
  </si>
  <si>
    <t>Instant soup mixes</t>
  </si>
  <si>
    <t>P1073</t>
  </si>
  <si>
    <t>Fruit puree pouches</t>
  </si>
  <si>
    <t>P1074</t>
  </si>
  <si>
    <t>Canned corn</t>
  </si>
  <si>
    <t>P1075</t>
  </si>
  <si>
    <t>Canned peaches</t>
  </si>
  <si>
    <t>P1076</t>
  </si>
  <si>
    <t>Instant pancake mix</t>
  </si>
  <si>
    <t>P1077</t>
  </si>
  <si>
    <t>Potato sticks</t>
  </si>
  <si>
    <t>P1078</t>
  </si>
  <si>
    <t>Canned pineapple</t>
  </si>
  <si>
    <t>P1079</t>
  </si>
  <si>
    <t>Ready-to-eat rice bowls</t>
  </si>
  <si>
    <t>Overall Profit and Loss due to expiry of product</t>
  </si>
  <si>
    <t xml:space="preserve">Inventory Aging Report on </t>
  </si>
  <si>
    <t>Total cost : Multiply the the price per unit and quantity</t>
  </si>
  <si>
    <t>Profit % on cost: Retrieve the profit % on cost data profit % on cost data.</t>
  </si>
  <si>
    <t>Condition: If expiry date is less than inventory aging report on date, "expired" else expiry date minus inventory aging report on date.</t>
  </si>
  <si>
    <t>Loss of Inventory: If condition is "expired" then total cost else '0'</t>
  </si>
  <si>
    <t>Sales Price: if condition is "expired"  '0' else total cost*(1+profit % on cost)</t>
  </si>
  <si>
    <t>Note: When using IF function, do not type the numbers within inverted commas. Example- =If(B3=B4,B4,”1”) is incorrect and will result in a wrong solution. The correct way is: =If(B3=B4,B4,1).</t>
  </si>
  <si>
    <t>Inventory Data</t>
  </si>
  <si>
    <t>Product id</t>
  </si>
  <si>
    <t>Expired</t>
  </si>
  <si>
    <t>20-30</t>
  </si>
  <si>
    <t>30-40</t>
  </si>
  <si>
    <t>40-50</t>
  </si>
  <si>
    <t>Highest</t>
  </si>
  <si>
    <t>Average</t>
  </si>
  <si>
    <t>Analysis1: If inventory data for product id is highest among 6 conditions, Highest else Not</t>
  </si>
  <si>
    <t>Analysis1: If inventory data for product id is greater than or equal to average among 6 conditions, Avg+ else Avg-</t>
  </si>
  <si>
    <t>Analysis1</t>
  </si>
  <si>
    <t>Analysis2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</si>
</sst>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"/>
  </numFmts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rgb="FF000000"/>
      <name val="Arial"/>
    </font>
    <font>
      <b/>
      <sz val="11.0"/>
      <color rgb="FF222222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20124D"/>
        <bgColor rgb="FF20124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3" fontId="3" numFmtId="0" xfId="0" applyAlignment="1" applyFill="1" applyFont="1">
      <alignment horizontal="left" vertical="bottom"/>
    </xf>
    <xf borderId="0" fillId="3" fontId="3" numFmtId="0" xfId="0" applyAlignment="1" applyFont="1">
      <alignment horizontal="right" vertical="bottom"/>
    </xf>
    <xf borderId="0" fillId="3" fontId="3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9" xfId="0" applyAlignment="1" applyFont="1" applyNumberFormat="1">
      <alignment vertical="bottom"/>
    </xf>
    <xf borderId="0" fillId="2" fontId="1" numFmtId="0" xfId="0" applyAlignment="1" applyFont="1">
      <alignment horizontal="left" vertical="bottom"/>
    </xf>
    <xf borderId="0" fillId="2" fontId="1" numFmtId="0" xfId="0" applyAlignment="1" applyFont="1">
      <alignment horizontal="center" vertical="bottom"/>
    </xf>
    <xf borderId="1" fillId="0" fontId="2" numFmtId="0" xfId="0" applyAlignment="1" applyBorder="1" applyFont="1">
      <alignment vertical="bottom"/>
    </xf>
    <xf borderId="1" fillId="0" fontId="2" numFmtId="9" xfId="0" applyAlignment="1" applyBorder="1" applyFont="1" applyNumberForma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4" fontId="5" numFmtId="0" xfId="0" applyAlignment="1" applyFill="1" applyFont="1">
      <alignment readingOrder="0" shrinkToFit="0" wrapText="1"/>
    </xf>
    <xf borderId="0" fillId="2" fontId="1" numFmtId="0" xfId="0" applyAlignment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0" fillId="0" fontId="6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3" fontId="3" numFmtId="0" xfId="0" applyAlignment="1" applyFont="1">
      <alignment horizontal="right" readingOrder="0" vertical="bottom"/>
    </xf>
    <xf borderId="0" fillId="0" fontId="2" numFmtId="165" xfId="0" applyAlignment="1" applyFont="1" applyNumberFormat="1">
      <alignment vertical="bottom"/>
    </xf>
    <xf borderId="0" fillId="4" fontId="1" numFmtId="0" xfId="0" applyAlignment="1" applyFont="1">
      <alignment horizontal="center" readingOrder="0" vertical="bottom"/>
    </xf>
    <xf borderId="0" fillId="0" fontId="7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6.88"/>
    <col customWidth="1" min="3" max="3" width="19.25"/>
    <col customWidth="1" min="4" max="5" width="10.63"/>
    <col customWidth="1" min="8" max="8" width="14.25"/>
    <col customWidth="1" min="9" max="9" width="10.63"/>
    <col customWidth="1" min="10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</row>
    <row r="2">
      <c r="A2" s="4" t="s">
        <v>12</v>
      </c>
      <c r="B2" s="5" t="s">
        <v>13</v>
      </c>
      <c r="C2" s="5" t="s">
        <v>14</v>
      </c>
      <c r="D2" s="6">
        <v>150.0</v>
      </c>
      <c r="E2" s="6">
        <v>110.0</v>
      </c>
      <c r="F2" s="7">
        <v>45165.0</v>
      </c>
      <c r="G2" s="8">
        <f t="shared" ref="G2:G76" si="1">D2*E2</f>
        <v>16500</v>
      </c>
      <c r="H2" s="9">
        <f t="shared" ref="H2:H75" si="2">vlookup(C2,$A$81:$B$85,2,false)</f>
        <v>0.3</v>
      </c>
      <c r="I2" s="8" t="str">
        <f t="shared" ref="I2:I76" si="3">if(F2&lt;$C$78,"Expired",F2-C$78)</f>
        <v>Expired</v>
      </c>
      <c r="J2" s="8">
        <f t="shared" ref="J2:J76" si="4">if(I2= "Expired",G2,0)</f>
        <v>16500</v>
      </c>
      <c r="K2" s="8">
        <f t="shared" ref="K2:K76" si="5">if(I2="Expired",0,G2*(1+H2))</f>
        <v>0</v>
      </c>
      <c r="L2" s="8">
        <f t="shared" ref="L2:L76" si="6">K2-G2</f>
        <v>-16500</v>
      </c>
      <c r="M2" s="8"/>
      <c r="N2" s="8"/>
      <c r="O2" s="8"/>
      <c r="P2" s="8"/>
      <c r="Q2" s="8"/>
      <c r="R2" s="8"/>
      <c r="S2" s="8"/>
      <c r="T2" s="8"/>
      <c r="U2" s="8"/>
      <c r="V2" s="8"/>
    </row>
    <row r="3">
      <c r="A3" s="4" t="s">
        <v>15</v>
      </c>
      <c r="B3" s="5" t="s">
        <v>16</v>
      </c>
      <c r="C3" s="5" t="s">
        <v>17</v>
      </c>
      <c r="D3" s="6">
        <v>250.0</v>
      </c>
      <c r="E3" s="6">
        <v>400.0</v>
      </c>
      <c r="F3" s="7">
        <v>45196.0</v>
      </c>
      <c r="G3" s="8">
        <f t="shared" si="1"/>
        <v>100000</v>
      </c>
      <c r="H3" s="9">
        <f t="shared" si="2"/>
        <v>0.25</v>
      </c>
      <c r="I3" s="8">
        <f t="shared" si="3"/>
        <v>30</v>
      </c>
      <c r="J3" s="8">
        <f t="shared" si="4"/>
        <v>0</v>
      </c>
      <c r="K3" s="8">
        <f t="shared" si="5"/>
        <v>125000</v>
      </c>
      <c r="L3" s="8">
        <f t="shared" si="6"/>
        <v>25000</v>
      </c>
      <c r="M3" s="8"/>
      <c r="N3" s="8"/>
      <c r="O3" s="8"/>
      <c r="P3" s="8"/>
      <c r="Q3" s="8"/>
      <c r="R3" s="8"/>
      <c r="S3" s="8"/>
      <c r="T3" s="8"/>
      <c r="U3" s="8"/>
      <c r="V3" s="8"/>
    </row>
    <row r="4">
      <c r="A4" s="4" t="s">
        <v>18</v>
      </c>
      <c r="B4" s="5" t="s">
        <v>19</v>
      </c>
      <c r="C4" s="5" t="s">
        <v>17</v>
      </c>
      <c r="D4" s="6">
        <v>180.0</v>
      </c>
      <c r="E4" s="6">
        <v>280.0</v>
      </c>
      <c r="F4" s="7">
        <v>45196.0</v>
      </c>
      <c r="G4" s="8">
        <f t="shared" si="1"/>
        <v>50400</v>
      </c>
      <c r="H4" s="9">
        <f t="shared" si="2"/>
        <v>0.25</v>
      </c>
      <c r="I4" s="8">
        <f t="shared" si="3"/>
        <v>30</v>
      </c>
      <c r="J4" s="8">
        <f t="shared" si="4"/>
        <v>0</v>
      </c>
      <c r="K4" s="8">
        <f t="shared" si="5"/>
        <v>63000</v>
      </c>
      <c r="L4" s="8">
        <f t="shared" si="6"/>
        <v>12600</v>
      </c>
      <c r="M4" s="8"/>
      <c r="N4" s="8"/>
      <c r="O4" s="8"/>
      <c r="P4" s="8"/>
      <c r="Q4" s="8"/>
      <c r="R4" s="8"/>
      <c r="S4" s="8"/>
      <c r="T4" s="8"/>
      <c r="U4" s="8"/>
      <c r="V4" s="8"/>
    </row>
    <row r="5">
      <c r="A5" s="4" t="s">
        <v>20</v>
      </c>
      <c r="B5" s="5" t="s">
        <v>21</v>
      </c>
      <c r="C5" s="5" t="s">
        <v>22</v>
      </c>
      <c r="D5" s="6">
        <v>90.0</v>
      </c>
      <c r="E5" s="6">
        <v>240.0</v>
      </c>
      <c r="F5" s="7">
        <v>45186.0</v>
      </c>
      <c r="G5" s="8">
        <f t="shared" si="1"/>
        <v>21600</v>
      </c>
      <c r="H5" s="9">
        <f t="shared" si="2"/>
        <v>0.27</v>
      </c>
      <c r="I5" s="8">
        <f t="shared" si="3"/>
        <v>20</v>
      </c>
      <c r="J5" s="8">
        <f t="shared" si="4"/>
        <v>0</v>
      </c>
      <c r="K5" s="8">
        <f t="shared" si="5"/>
        <v>27432</v>
      </c>
      <c r="L5" s="8">
        <f t="shared" si="6"/>
        <v>5832</v>
      </c>
      <c r="M5" s="8"/>
      <c r="N5" s="8"/>
      <c r="O5" s="8"/>
      <c r="P5" s="8"/>
      <c r="Q5" s="8"/>
      <c r="R5" s="8"/>
      <c r="S5" s="8"/>
      <c r="T5" s="8"/>
      <c r="U5" s="8"/>
      <c r="V5" s="8"/>
    </row>
    <row r="6">
      <c r="A6" s="4" t="s">
        <v>23</v>
      </c>
      <c r="B6" s="5" t="s">
        <v>24</v>
      </c>
      <c r="C6" s="5" t="s">
        <v>14</v>
      </c>
      <c r="D6" s="6">
        <v>140.0</v>
      </c>
      <c r="E6" s="6">
        <v>320.0</v>
      </c>
      <c r="F6" s="7">
        <v>45165.0</v>
      </c>
      <c r="G6" s="8">
        <f t="shared" si="1"/>
        <v>44800</v>
      </c>
      <c r="H6" s="9">
        <f t="shared" si="2"/>
        <v>0.3</v>
      </c>
      <c r="I6" s="8" t="str">
        <f t="shared" si="3"/>
        <v>Expired</v>
      </c>
      <c r="J6" s="8">
        <f t="shared" si="4"/>
        <v>44800</v>
      </c>
      <c r="K6" s="8">
        <f t="shared" si="5"/>
        <v>0</v>
      </c>
      <c r="L6" s="8">
        <f t="shared" si="6"/>
        <v>-44800</v>
      </c>
      <c r="M6" s="8"/>
      <c r="N6" s="8"/>
      <c r="O6" s="8"/>
      <c r="P6" s="8"/>
      <c r="Q6" s="8"/>
      <c r="R6" s="8"/>
      <c r="S6" s="8"/>
      <c r="T6" s="8"/>
      <c r="U6" s="8"/>
      <c r="V6" s="8"/>
    </row>
    <row r="7">
      <c r="A7" s="4" t="s">
        <v>25</v>
      </c>
      <c r="B7" s="5" t="s">
        <v>26</v>
      </c>
      <c r="C7" s="5" t="s">
        <v>17</v>
      </c>
      <c r="D7" s="6">
        <v>110.0</v>
      </c>
      <c r="E7" s="6">
        <v>80.0</v>
      </c>
      <c r="F7" s="7">
        <v>45196.0</v>
      </c>
      <c r="G7" s="8">
        <f t="shared" si="1"/>
        <v>8800</v>
      </c>
      <c r="H7" s="9">
        <f t="shared" si="2"/>
        <v>0.25</v>
      </c>
      <c r="I7" s="8">
        <f t="shared" si="3"/>
        <v>30</v>
      </c>
      <c r="J7" s="8">
        <f t="shared" si="4"/>
        <v>0</v>
      </c>
      <c r="K7" s="8">
        <f t="shared" si="5"/>
        <v>11000</v>
      </c>
      <c r="L7" s="8">
        <f t="shared" si="6"/>
        <v>2200</v>
      </c>
      <c r="M7" s="8"/>
      <c r="N7" s="8"/>
      <c r="O7" s="8"/>
      <c r="P7" s="8"/>
      <c r="Q7" s="8"/>
      <c r="R7" s="8"/>
      <c r="S7" s="8"/>
      <c r="T7" s="8"/>
      <c r="U7" s="8"/>
      <c r="V7" s="8"/>
    </row>
    <row r="8">
      <c r="A8" s="4" t="s">
        <v>27</v>
      </c>
      <c r="B8" s="5" t="s">
        <v>28</v>
      </c>
      <c r="C8" s="5" t="s">
        <v>22</v>
      </c>
      <c r="D8" s="6">
        <v>200.0</v>
      </c>
      <c r="E8" s="6">
        <v>57.0</v>
      </c>
      <c r="F8" s="7">
        <v>45186.0</v>
      </c>
      <c r="G8" s="8">
        <f t="shared" si="1"/>
        <v>11400</v>
      </c>
      <c r="H8" s="9">
        <f t="shared" si="2"/>
        <v>0.27</v>
      </c>
      <c r="I8" s="8">
        <f t="shared" si="3"/>
        <v>20</v>
      </c>
      <c r="J8" s="8">
        <f t="shared" si="4"/>
        <v>0</v>
      </c>
      <c r="K8" s="8">
        <f t="shared" si="5"/>
        <v>14478</v>
      </c>
      <c r="L8" s="8">
        <f t="shared" si="6"/>
        <v>3078</v>
      </c>
      <c r="M8" s="8"/>
      <c r="N8" s="8"/>
      <c r="O8" s="8"/>
      <c r="P8" s="8"/>
      <c r="Q8" s="8"/>
      <c r="R8" s="8"/>
      <c r="S8" s="8"/>
      <c r="T8" s="8"/>
      <c r="U8" s="8"/>
      <c r="V8" s="8"/>
    </row>
    <row r="9">
      <c r="A9" s="4" t="s">
        <v>29</v>
      </c>
      <c r="B9" s="5" t="s">
        <v>30</v>
      </c>
      <c r="C9" s="5" t="s">
        <v>22</v>
      </c>
      <c r="D9" s="6">
        <v>160.0</v>
      </c>
      <c r="E9" s="6">
        <v>20.0</v>
      </c>
      <c r="F9" s="7">
        <v>45186.0</v>
      </c>
      <c r="G9" s="8">
        <f t="shared" si="1"/>
        <v>3200</v>
      </c>
      <c r="H9" s="9">
        <f t="shared" si="2"/>
        <v>0.27</v>
      </c>
      <c r="I9" s="8">
        <f t="shared" si="3"/>
        <v>20</v>
      </c>
      <c r="J9" s="8">
        <f t="shared" si="4"/>
        <v>0</v>
      </c>
      <c r="K9" s="8">
        <f t="shared" si="5"/>
        <v>4064</v>
      </c>
      <c r="L9" s="8">
        <f t="shared" si="6"/>
        <v>864</v>
      </c>
      <c r="M9" s="8"/>
      <c r="N9" s="8"/>
      <c r="O9" s="8"/>
      <c r="P9" s="8"/>
      <c r="Q9" s="8"/>
      <c r="R9" s="8"/>
      <c r="S9" s="8"/>
      <c r="T9" s="8"/>
      <c r="U9" s="8"/>
      <c r="V9" s="8"/>
    </row>
    <row r="10">
      <c r="A10" s="4" t="s">
        <v>31</v>
      </c>
      <c r="B10" s="5" t="s">
        <v>32</v>
      </c>
      <c r="C10" s="5" t="s">
        <v>22</v>
      </c>
      <c r="D10" s="6">
        <v>300.0</v>
      </c>
      <c r="E10" s="6">
        <v>80.0</v>
      </c>
      <c r="F10" s="7">
        <v>45186.0</v>
      </c>
      <c r="G10" s="8">
        <f t="shared" si="1"/>
        <v>24000</v>
      </c>
      <c r="H10" s="9">
        <f t="shared" si="2"/>
        <v>0.27</v>
      </c>
      <c r="I10" s="8">
        <f t="shared" si="3"/>
        <v>20</v>
      </c>
      <c r="J10" s="8">
        <f t="shared" si="4"/>
        <v>0</v>
      </c>
      <c r="K10" s="8">
        <f t="shared" si="5"/>
        <v>30480</v>
      </c>
      <c r="L10" s="8">
        <f t="shared" si="6"/>
        <v>6480</v>
      </c>
      <c r="M10" s="8"/>
      <c r="N10" s="8"/>
      <c r="O10" s="8"/>
      <c r="P10" s="8"/>
      <c r="Q10" s="8"/>
      <c r="R10" s="8"/>
      <c r="S10" s="8"/>
      <c r="T10" s="8"/>
      <c r="U10" s="8"/>
      <c r="V10" s="8"/>
    </row>
    <row r="11">
      <c r="A11" s="4" t="s">
        <v>33</v>
      </c>
      <c r="B11" s="5" t="s">
        <v>34</v>
      </c>
      <c r="C11" s="5" t="s">
        <v>35</v>
      </c>
      <c r="D11" s="6">
        <v>20.0</v>
      </c>
      <c r="E11" s="6">
        <v>150.0</v>
      </c>
      <c r="F11" s="7">
        <v>45191.0</v>
      </c>
      <c r="G11" s="8">
        <f t="shared" si="1"/>
        <v>3000</v>
      </c>
      <c r="H11" s="9">
        <f t="shared" si="2"/>
        <v>0.2</v>
      </c>
      <c r="I11" s="8">
        <f t="shared" si="3"/>
        <v>25</v>
      </c>
      <c r="J11" s="8">
        <f t="shared" si="4"/>
        <v>0</v>
      </c>
      <c r="K11" s="8">
        <f t="shared" si="5"/>
        <v>3600</v>
      </c>
      <c r="L11" s="8">
        <f t="shared" si="6"/>
        <v>600</v>
      </c>
      <c r="M11" s="8"/>
      <c r="N11" s="8"/>
      <c r="O11" s="8"/>
      <c r="P11" s="8"/>
      <c r="Q11" s="8"/>
      <c r="R11" s="8"/>
      <c r="S11" s="8"/>
      <c r="T11" s="8"/>
      <c r="U11" s="8"/>
      <c r="V11" s="8"/>
    </row>
    <row r="12">
      <c r="A12" s="4" t="s">
        <v>36</v>
      </c>
      <c r="B12" s="5" t="s">
        <v>37</v>
      </c>
      <c r="C12" s="5" t="s">
        <v>22</v>
      </c>
      <c r="D12" s="6">
        <v>80.0</v>
      </c>
      <c r="E12" s="6">
        <v>250.0</v>
      </c>
      <c r="F12" s="7">
        <v>45186.0</v>
      </c>
      <c r="G12" s="8">
        <f t="shared" si="1"/>
        <v>20000</v>
      </c>
      <c r="H12" s="9">
        <f t="shared" si="2"/>
        <v>0.27</v>
      </c>
      <c r="I12" s="8">
        <f t="shared" si="3"/>
        <v>20</v>
      </c>
      <c r="J12" s="8">
        <f t="shared" si="4"/>
        <v>0</v>
      </c>
      <c r="K12" s="8">
        <f t="shared" si="5"/>
        <v>25400</v>
      </c>
      <c r="L12" s="8">
        <f t="shared" si="6"/>
        <v>5400</v>
      </c>
      <c r="M12" s="8"/>
      <c r="N12" s="8"/>
      <c r="O12" s="8"/>
      <c r="P12" s="8"/>
      <c r="Q12" s="8"/>
      <c r="R12" s="8"/>
      <c r="S12" s="8"/>
      <c r="T12" s="8"/>
      <c r="U12" s="8"/>
      <c r="V12" s="8"/>
    </row>
    <row r="13">
      <c r="A13" s="4" t="s">
        <v>38</v>
      </c>
      <c r="B13" s="5" t="s">
        <v>39</v>
      </c>
      <c r="C13" s="5" t="s">
        <v>17</v>
      </c>
      <c r="D13" s="6">
        <v>150.0</v>
      </c>
      <c r="E13" s="6">
        <v>90.0</v>
      </c>
      <c r="F13" s="7">
        <v>45196.0</v>
      </c>
      <c r="G13" s="8">
        <f t="shared" si="1"/>
        <v>13500</v>
      </c>
      <c r="H13" s="9">
        <f t="shared" si="2"/>
        <v>0.25</v>
      </c>
      <c r="I13" s="8">
        <f t="shared" si="3"/>
        <v>30</v>
      </c>
      <c r="J13" s="8">
        <f t="shared" si="4"/>
        <v>0</v>
      </c>
      <c r="K13" s="8">
        <f t="shared" si="5"/>
        <v>16875</v>
      </c>
      <c r="L13" s="8">
        <f t="shared" si="6"/>
        <v>3375</v>
      </c>
      <c r="M13" s="8"/>
      <c r="N13" s="8"/>
      <c r="O13" s="8"/>
      <c r="P13" s="8"/>
      <c r="Q13" s="8"/>
      <c r="R13" s="8"/>
      <c r="S13" s="8"/>
      <c r="T13" s="8"/>
      <c r="U13" s="8"/>
      <c r="V13" s="8"/>
    </row>
    <row r="14">
      <c r="A14" s="4" t="s">
        <v>40</v>
      </c>
      <c r="B14" s="5" t="s">
        <v>41</v>
      </c>
      <c r="C14" s="5" t="s">
        <v>22</v>
      </c>
      <c r="D14" s="6">
        <v>250.0</v>
      </c>
      <c r="E14" s="6">
        <v>180.0</v>
      </c>
      <c r="F14" s="7">
        <v>45186.0</v>
      </c>
      <c r="G14" s="8">
        <f t="shared" si="1"/>
        <v>45000</v>
      </c>
      <c r="H14" s="9">
        <f t="shared" si="2"/>
        <v>0.27</v>
      </c>
      <c r="I14" s="8">
        <f t="shared" si="3"/>
        <v>20</v>
      </c>
      <c r="J14" s="8">
        <f t="shared" si="4"/>
        <v>0</v>
      </c>
      <c r="K14" s="8">
        <f t="shared" si="5"/>
        <v>57150</v>
      </c>
      <c r="L14" s="8">
        <f t="shared" si="6"/>
        <v>12150</v>
      </c>
      <c r="M14" s="8"/>
      <c r="N14" s="8"/>
      <c r="O14" s="8"/>
      <c r="P14" s="8"/>
      <c r="Q14" s="8"/>
      <c r="R14" s="8"/>
      <c r="S14" s="8"/>
      <c r="T14" s="8"/>
      <c r="U14" s="8"/>
      <c r="V14" s="8"/>
    </row>
    <row r="15">
      <c r="A15" s="4" t="s">
        <v>42</v>
      </c>
      <c r="B15" s="5" t="s">
        <v>43</v>
      </c>
      <c r="C15" s="5" t="s">
        <v>14</v>
      </c>
      <c r="D15" s="6">
        <v>100.0</v>
      </c>
      <c r="E15" s="6">
        <v>127.0</v>
      </c>
      <c r="F15" s="7">
        <v>45165.0</v>
      </c>
      <c r="G15" s="8">
        <f t="shared" si="1"/>
        <v>12700</v>
      </c>
      <c r="H15" s="9">
        <f t="shared" si="2"/>
        <v>0.3</v>
      </c>
      <c r="I15" s="8" t="str">
        <f t="shared" si="3"/>
        <v>Expired</v>
      </c>
      <c r="J15" s="8">
        <f t="shared" si="4"/>
        <v>12700</v>
      </c>
      <c r="K15" s="8">
        <f t="shared" si="5"/>
        <v>0</v>
      </c>
      <c r="L15" s="8">
        <f t="shared" si="6"/>
        <v>-12700</v>
      </c>
      <c r="M15" s="8"/>
      <c r="N15" s="8"/>
      <c r="O15" s="8"/>
      <c r="P15" s="8"/>
      <c r="Q15" s="8"/>
      <c r="R15" s="8"/>
      <c r="S15" s="8"/>
      <c r="T15" s="8"/>
      <c r="U15" s="8"/>
      <c r="V15" s="8"/>
    </row>
    <row r="16">
      <c r="A16" s="4" t="s">
        <v>44</v>
      </c>
      <c r="B16" s="5" t="s">
        <v>45</v>
      </c>
      <c r="C16" s="5" t="s">
        <v>14</v>
      </c>
      <c r="D16" s="6">
        <v>120.0</v>
      </c>
      <c r="E16" s="6">
        <v>211.0</v>
      </c>
      <c r="F16" s="7">
        <v>45165.0</v>
      </c>
      <c r="G16" s="8">
        <f t="shared" si="1"/>
        <v>25320</v>
      </c>
      <c r="H16" s="9">
        <f t="shared" si="2"/>
        <v>0.3</v>
      </c>
      <c r="I16" s="8" t="str">
        <f t="shared" si="3"/>
        <v>Expired</v>
      </c>
      <c r="J16" s="8">
        <f t="shared" si="4"/>
        <v>25320</v>
      </c>
      <c r="K16" s="8">
        <f t="shared" si="5"/>
        <v>0</v>
      </c>
      <c r="L16" s="8">
        <f t="shared" si="6"/>
        <v>-25320</v>
      </c>
      <c r="M16" s="8"/>
      <c r="N16" s="8"/>
      <c r="O16" s="8"/>
      <c r="P16" s="8"/>
      <c r="Q16" s="8"/>
      <c r="R16" s="8"/>
      <c r="S16" s="8"/>
      <c r="T16" s="8"/>
      <c r="U16" s="8"/>
      <c r="V16" s="8"/>
    </row>
    <row r="17">
      <c r="A17" s="4" t="s">
        <v>46</v>
      </c>
      <c r="B17" s="5" t="s">
        <v>47</v>
      </c>
      <c r="C17" s="5" t="s">
        <v>22</v>
      </c>
      <c r="D17" s="6">
        <v>140.0</v>
      </c>
      <c r="E17" s="6">
        <v>137.0</v>
      </c>
      <c r="F17" s="7">
        <v>45186.0</v>
      </c>
      <c r="G17" s="8">
        <f t="shared" si="1"/>
        <v>19180</v>
      </c>
      <c r="H17" s="9">
        <f t="shared" si="2"/>
        <v>0.27</v>
      </c>
      <c r="I17" s="8">
        <f t="shared" si="3"/>
        <v>20</v>
      </c>
      <c r="J17" s="8">
        <f t="shared" si="4"/>
        <v>0</v>
      </c>
      <c r="K17" s="8">
        <f t="shared" si="5"/>
        <v>24358.6</v>
      </c>
      <c r="L17" s="8">
        <f t="shared" si="6"/>
        <v>5178.6</v>
      </c>
      <c r="M17" s="8"/>
      <c r="N17" s="8"/>
      <c r="O17" s="8"/>
      <c r="P17" s="8"/>
      <c r="Q17" s="8"/>
      <c r="R17" s="8"/>
      <c r="S17" s="8"/>
      <c r="T17" s="8"/>
      <c r="U17" s="8"/>
      <c r="V17" s="8"/>
    </row>
    <row r="18">
      <c r="A18" s="4" t="s">
        <v>48</v>
      </c>
      <c r="B18" s="5" t="s">
        <v>49</v>
      </c>
      <c r="C18" s="5" t="s">
        <v>50</v>
      </c>
      <c r="D18" s="6">
        <v>400.0</v>
      </c>
      <c r="E18" s="6">
        <v>90.0</v>
      </c>
      <c r="F18" s="7">
        <v>45156.0</v>
      </c>
      <c r="G18" s="8">
        <f t="shared" si="1"/>
        <v>36000</v>
      </c>
      <c r="H18" s="9">
        <f t="shared" si="2"/>
        <v>0.35</v>
      </c>
      <c r="I18" s="8" t="str">
        <f t="shared" si="3"/>
        <v>Expired</v>
      </c>
      <c r="J18" s="8">
        <f t="shared" si="4"/>
        <v>36000</v>
      </c>
      <c r="K18" s="8">
        <f t="shared" si="5"/>
        <v>0</v>
      </c>
      <c r="L18" s="8">
        <f t="shared" si="6"/>
        <v>-36000</v>
      </c>
      <c r="M18" s="8"/>
      <c r="N18" s="8"/>
      <c r="O18" s="8"/>
      <c r="P18" s="8"/>
      <c r="Q18" s="8"/>
      <c r="R18" s="8"/>
      <c r="S18" s="8"/>
      <c r="T18" s="8"/>
      <c r="U18" s="8"/>
      <c r="V18" s="8"/>
    </row>
    <row r="19">
      <c r="A19" s="4" t="s">
        <v>51</v>
      </c>
      <c r="B19" s="5" t="s">
        <v>52</v>
      </c>
      <c r="C19" s="5" t="s">
        <v>22</v>
      </c>
      <c r="D19" s="6">
        <v>160.0</v>
      </c>
      <c r="E19" s="6">
        <v>280.0</v>
      </c>
      <c r="F19" s="7">
        <v>45186.0</v>
      </c>
      <c r="G19" s="8">
        <f t="shared" si="1"/>
        <v>44800</v>
      </c>
      <c r="H19" s="9">
        <f t="shared" si="2"/>
        <v>0.27</v>
      </c>
      <c r="I19" s="8">
        <f t="shared" si="3"/>
        <v>20</v>
      </c>
      <c r="J19" s="8">
        <f t="shared" si="4"/>
        <v>0</v>
      </c>
      <c r="K19" s="8">
        <f t="shared" si="5"/>
        <v>56896</v>
      </c>
      <c r="L19" s="8">
        <f t="shared" si="6"/>
        <v>12096</v>
      </c>
      <c r="M19" s="8"/>
      <c r="N19" s="8"/>
      <c r="O19" s="8"/>
      <c r="P19" s="8"/>
      <c r="Q19" s="8"/>
      <c r="R19" s="8"/>
      <c r="S19" s="8"/>
      <c r="T19" s="8"/>
      <c r="U19" s="8"/>
      <c r="V19" s="8"/>
    </row>
    <row r="20">
      <c r="A20" s="4" t="s">
        <v>53</v>
      </c>
      <c r="B20" s="5" t="s">
        <v>54</v>
      </c>
      <c r="C20" s="5" t="s">
        <v>17</v>
      </c>
      <c r="D20" s="6">
        <v>180.0</v>
      </c>
      <c r="E20" s="6">
        <v>120.0</v>
      </c>
      <c r="F20" s="7">
        <v>45196.0</v>
      </c>
      <c r="G20" s="8">
        <f t="shared" si="1"/>
        <v>21600</v>
      </c>
      <c r="H20" s="9">
        <f t="shared" si="2"/>
        <v>0.25</v>
      </c>
      <c r="I20" s="8">
        <f t="shared" si="3"/>
        <v>30</v>
      </c>
      <c r="J20" s="8">
        <f t="shared" si="4"/>
        <v>0</v>
      </c>
      <c r="K20" s="8">
        <f t="shared" si="5"/>
        <v>27000</v>
      </c>
      <c r="L20" s="8">
        <f t="shared" si="6"/>
        <v>5400</v>
      </c>
      <c r="M20" s="8"/>
      <c r="N20" s="8"/>
      <c r="O20" s="8"/>
      <c r="P20" s="8"/>
      <c r="Q20" s="8"/>
      <c r="R20" s="8"/>
      <c r="S20" s="8"/>
      <c r="T20" s="8"/>
      <c r="U20" s="8"/>
      <c r="V20" s="8"/>
    </row>
    <row r="21">
      <c r="A21" s="4" t="s">
        <v>55</v>
      </c>
      <c r="B21" s="5" t="s">
        <v>56</v>
      </c>
      <c r="C21" s="5" t="s">
        <v>50</v>
      </c>
      <c r="D21" s="6">
        <v>250.0</v>
      </c>
      <c r="E21" s="6">
        <v>220.0</v>
      </c>
      <c r="F21" s="7">
        <v>45156.0</v>
      </c>
      <c r="G21" s="8">
        <f t="shared" si="1"/>
        <v>55000</v>
      </c>
      <c r="H21" s="9">
        <f t="shared" si="2"/>
        <v>0.35</v>
      </c>
      <c r="I21" s="8" t="str">
        <f t="shared" si="3"/>
        <v>Expired</v>
      </c>
      <c r="J21" s="8">
        <f t="shared" si="4"/>
        <v>55000</v>
      </c>
      <c r="K21" s="8">
        <f t="shared" si="5"/>
        <v>0</v>
      </c>
      <c r="L21" s="8">
        <f t="shared" si="6"/>
        <v>-55000</v>
      </c>
      <c r="M21" s="8"/>
      <c r="N21" s="8"/>
      <c r="O21" s="8"/>
      <c r="P21" s="8"/>
      <c r="Q21" s="8"/>
      <c r="R21" s="8"/>
      <c r="S21" s="8"/>
      <c r="T21" s="8"/>
      <c r="U21" s="8"/>
      <c r="V21" s="8"/>
    </row>
    <row r="22">
      <c r="A22" s="4" t="s">
        <v>57</v>
      </c>
      <c r="B22" s="5" t="s">
        <v>58</v>
      </c>
      <c r="C22" s="5" t="s">
        <v>17</v>
      </c>
      <c r="D22" s="6">
        <v>200.0</v>
      </c>
      <c r="E22" s="6">
        <v>140.0</v>
      </c>
      <c r="F22" s="7">
        <v>45196.0</v>
      </c>
      <c r="G22" s="8">
        <f t="shared" si="1"/>
        <v>28000</v>
      </c>
      <c r="H22" s="9">
        <f t="shared" si="2"/>
        <v>0.25</v>
      </c>
      <c r="I22" s="8">
        <f t="shared" si="3"/>
        <v>30</v>
      </c>
      <c r="J22" s="8">
        <f t="shared" si="4"/>
        <v>0</v>
      </c>
      <c r="K22" s="8">
        <f t="shared" si="5"/>
        <v>35000</v>
      </c>
      <c r="L22" s="8">
        <f t="shared" si="6"/>
        <v>7000</v>
      </c>
      <c r="M22" s="8"/>
      <c r="N22" s="8"/>
      <c r="O22" s="8"/>
      <c r="P22" s="8"/>
      <c r="Q22" s="8"/>
      <c r="R22" s="8"/>
      <c r="S22" s="8"/>
      <c r="T22" s="8"/>
      <c r="U22" s="8"/>
      <c r="V22" s="8"/>
    </row>
    <row r="23">
      <c r="A23" s="4" t="s">
        <v>59</v>
      </c>
      <c r="B23" s="5" t="s">
        <v>60</v>
      </c>
      <c r="C23" s="5" t="s">
        <v>35</v>
      </c>
      <c r="D23" s="6">
        <v>100.0</v>
      </c>
      <c r="E23" s="6">
        <v>140.0</v>
      </c>
      <c r="F23" s="7">
        <v>45191.0</v>
      </c>
      <c r="G23" s="8">
        <f t="shared" si="1"/>
        <v>14000</v>
      </c>
      <c r="H23" s="9">
        <f t="shared" si="2"/>
        <v>0.2</v>
      </c>
      <c r="I23" s="8">
        <f t="shared" si="3"/>
        <v>25</v>
      </c>
      <c r="J23" s="8">
        <f t="shared" si="4"/>
        <v>0</v>
      </c>
      <c r="K23" s="8">
        <f t="shared" si="5"/>
        <v>16800</v>
      </c>
      <c r="L23" s="8">
        <f t="shared" si="6"/>
        <v>2800</v>
      </c>
      <c r="M23" s="8"/>
      <c r="N23" s="8"/>
      <c r="O23" s="8"/>
      <c r="P23" s="8"/>
      <c r="Q23" s="8"/>
      <c r="R23" s="8"/>
      <c r="S23" s="8"/>
      <c r="T23" s="8"/>
      <c r="U23" s="8"/>
      <c r="V23" s="8"/>
    </row>
    <row r="24">
      <c r="A24" s="4" t="s">
        <v>61</v>
      </c>
      <c r="B24" s="5" t="s">
        <v>62</v>
      </c>
      <c r="C24" s="5" t="s">
        <v>50</v>
      </c>
      <c r="D24" s="6">
        <v>90.0</v>
      </c>
      <c r="E24" s="6">
        <v>140.0</v>
      </c>
      <c r="F24" s="7">
        <v>45156.0</v>
      </c>
      <c r="G24" s="8">
        <f t="shared" si="1"/>
        <v>12600</v>
      </c>
      <c r="H24" s="9">
        <f t="shared" si="2"/>
        <v>0.35</v>
      </c>
      <c r="I24" s="8" t="str">
        <f t="shared" si="3"/>
        <v>Expired</v>
      </c>
      <c r="J24" s="8">
        <f t="shared" si="4"/>
        <v>12600</v>
      </c>
      <c r="K24" s="8">
        <f t="shared" si="5"/>
        <v>0</v>
      </c>
      <c r="L24" s="8">
        <f t="shared" si="6"/>
        <v>-12600</v>
      </c>
      <c r="M24" s="8"/>
      <c r="N24" s="8"/>
      <c r="O24" s="8"/>
      <c r="P24" s="8"/>
      <c r="Q24" s="8"/>
      <c r="R24" s="8"/>
      <c r="S24" s="8"/>
      <c r="T24" s="8"/>
      <c r="U24" s="8"/>
      <c r="V24" s="8"/>
    </row>
    <row r="25">
      <c r="A25" s="4" t="s">
        <v>63</v>
      </c>
      <c r="B25" s="5" t="s">
        <v>64</v>
      </c>
      <c r="C25" s="5" t="s">
        <v>22</v>
      </c>
      <c r="D25" s="6">
        <v>180.0</v>
      </c>
      <c r="E25" s="6">
        <v>140.0</v>
      </c>
      <c r="F25" s="7">
        <v>45186.0</v>
      </c>
      <c r="G25" s="8">
        <f t="shared" si="1"/>
        <v>25200</v>
      </c>
      <c r="H25" s="9">
        <f t="shared" si="2"/>
        <v>0.27</v>
      </c>
      <c r="I25" s="8">
        <f t="shared" si="3"/>
        <v>20</v>
      </c>
      <c r="J25" s="8">
        <f t="shared" si="4"/>
        <v>0</v>
      </c>
      <c r="K25" s="8">
        <f t="shared" si="5"/>
        <v>32004</v>
      </c>
      <c r="L25" s="8">
        <f t="shared" si="6"/>
        <v>6804</v>
      </c>
      <c r="M25" s="8"/>
      <c r="N25" s="8"/>
      <c r="O25" s="8"/>
      <c r="P25" s="8"/>
      <c r="Q25" s="8"/>
      <c r="R25" s="8"/>
      <c r="S25" s="8"/>
      <c r="T25" s="8"/>
      <c r="U25" s="8"/>
      <c r="V25" s="8"/>
    </row>
    <row r="26">
      <c r="A26" s="4" t="s">
        <v>65</v>
      </c>
      <c r="B26" s="5" t="s">
        <v>66</v>
      </c>
      <c r="C26" s="5" t="s">
        <v>17</v>
      </c>
      <c r="D26" s="6">
        <v>120.0</v>
      </c>
      <c r="E26" s="6">
        <v>467.0</v>
      </c>
      <c r="F26" s="7">
        <v>45196.0</v>
      </c>
      <c r="G26" s="8">
        <f t="shared" si="1"/>
        <v>56040</v>
      </c>
      <c r="H26" s="9">
        <f t="shared" si="2"/>
        <v>0.25</v>
      </c>
      <c r="I26" s="8">
        <f t="shared" si="3"/>
        <v>30</v>
      </c>
      <c r="J26" s="8">
        <f t="shared" si="4"/>
        <v>0</v>
      </c>
      <c r="K26" s="8">
        <f t="shared" si="5"/>
        <v>70050</v>
      </c>
      <c r="L26" s="8">
        <f t="shared" si="6"/>
        <v>14010</v>
      </c>
      <c r="M26" s="8"/>
      <c r="N26" s="8"/>
      <c r="O26" s="8"/>
      <c r="P26" s="8"/>
      <c r="Q26" s="8"/>
      <c r="R26" s="8"/>
      <c r="S26" s="8"/>
      <c r="T26" s="8"/>
      <c r="U26" s="8"/>
      <c r="V26" s="8"/>
    </row>
    <row r="27">
      <c r="A27" s="4" t="s">
        <v>67</v>
      </c>
      <c r="B27" s="5" t="s">
        <v>68</v>
      </c>
      <c r="C27" s="5" t="s">
        <v>22</v>
      </c>
      <c r="D27" s="6">
        <v>220.0</v>
      </c>
      <c r="E27" s="6">
        <v>45.0</v>
      </c>
      <c r="F27" s="7">
        <v>45186.0</v>
      </c>
      <c r="G27" s="8">
        <f t="shared" si="1"/>
        <v>9900</v>
      </c>
      <c r="H27" s="9">
        <f t="shared" si="2"/>
        <v>0.27</v>
      </c>
      <c r="I27" s="8">
        <f t="shared" si="3"/>
        <v>20</v>
      </c>
      <c r="J27" s="8">
        <f t="shared" si="4"/>
        <v>0</v>
      </c>
      <c r="K27" s="8">
        <f t="shared" si="5"/>
        <v>12573</v>
      </c>
      <c r="L27" s="8">
        <f t="shared" si="6"/>
        <v>2673</v>
      </c>
      <c r="M27" s="8"/>
      <c r="N27" s="8"/>
      <c r="O27" s="8"/>
      <c r="P27" s="8"/>
      <c r="Q27" s="8"/>
      <c r="R27" s="8"/>
      <c r="S27" s="8"/>
      <c r="T27" s="8"/>
      <c r="U27" s="8"/>
      <c r="V27" s="8"/>
    </row>
    <row r="28">
      <c r="A28" s="4" t="s">
        <v>69</v>
      </c>
      <c r="B28" s="5" t="s">
        <v>70</v>
      </c>
      <c r="C28" s="5" t="s">
        <v>22</v>
      </c>
      <c r="D28" s="6">
        <v>140.0</v>
      </c>
      <c r="E28" s="6">
        <v>130.0</v>
      </c>
      <c r="F28" s="7">
        <v>45186.0</v>
      </c>
      <c r="G28" s="8">
        <f t="shared" si="1"/>
        <v>18200</v>
      </c>
      <c r="H28" s="9">
        <f t="shared" si="2"/>
        <v>0.27</v>
      </c>
      <c r="I28" s="8">
        <f t="shared" si="3"/>
        <v>20</v>
      </c>
      <c r="J28" s="8">
        <f t="shared" si="4"/>
        <v>0</v>
      </c>
      <c r="K28" s="8">
        <f t="shared" si="5"/>
        <v>23114</v>
      </c>
      <c r="L28" s="8">
        <f t="shared" si="6"/>
        <v>4914</v>
      </c>
      <c r="M28" s="8"/>
      <c r="N28" s="8"/>
      <c r="O28" s="8"/>
      <c r="P28" s="8"/>
      <c r="Q28" s="8"/>
      <c r="R28" s="8"/>
      <c r="S28" s="8"/>
      <c r="T28" s="8"/>
      <c r="U28" s="8"/>
      <c r="V28" s="8"/>
    </row>
    <row r="29">
      <c r="A29" s="4" t="s">
        <v>71</v>
      </c>
      <c r="B29" s="5" t="s">
        <v>72</v>
      </c>
      <c r="C29" s="5" t="s">
        <v>35</v>
      </c>
      <c r="D29" s="6">
        <v>180.0</v>
      </c>
      <c r="E29" s="6">
        <v>176.0</v>
      </c>
      <c r="F29" s="7">
        <v>45191.0</v>
      </c>
      <c r="G29" s="8">
        <f t="shared" si="1"/>
        <v>31680</v>
      </c>
      <c r="H29" s="9">
        <f t="shared" si="2"/>
        <v>0.2</v>
      </c>
      <c r="I29" s="8">
        <f t="shared" si="3"/>
        <v>25</v>
      </c>
      <c r="J29" s="8">
        <f t="shared" si="4"/>
        <v>0</v>
      </c>
      <c r="K29" s="8">
        <f t="shared" si="5"/>
        <v>38016</v>
      </c>
      <c r="L29" s="8">
        <f t="shared" si="6"/>
        <v>6336</v>
      </c>
      <c r="M29" s="8"/>
      <c r="N29" s="8"/>
      <c r="O29" s="8"/>
      <c r="P29" s="8"/>
      <c r="Q29" s="8"/>
      <c r="R29" s="8"/>
      <c r="S29" s="8"/>
      <c r="T29" s="8"/>
      <c r="U29" s="8"/>
      <c r="V29" s="8"/>
    </row>
    <row r="30">
      <c r="A30" s="4" t="s">
        <v>73</v>
      </c>
      <c r="B30" s="5" t="s">
        <v>74</v>
      </c>
      <c r="C30" s="5" t="s">
        <v>17</v>
      </c>
      <c r="D30" s="6">
        <v>100.0</v>
      </c>
      <c r="E30" s="6">
        <v>509.0</v>
      </c>
      <c r="F30" s="7">
        <v>45196.0</v>
      </c>
      <c r="G30" s="8">
        <f t="shared" si="1"/>
        <v>50900</v>
      </c>
      <c r="H30" s="9">
        <f t="shared" si="2"/>
        <v>0.25</v>
      </c>
      <c r="I30" s="8">
        <f t="shared" si="3"/>
        <v>30</v>
      </c>
      <c r="J30" s="8">
        <f t="shared" si="4"/>
        <v>0</v>
      </c>
      <c r="K30" s="8">
        <f t="shared" si="5"/>
        <v>63625</v>
      </c>
      <c r="L30" s="8">
        <f t="shared" si="6"/>
        <v>12725</v>
      </c>
      <c r="M30" s="8"/>
      <c r="N30" s="8"/>
      <c r="O30" s="8"/>
      <c r="P30" s="8"/>
      <c r="Q30" s="8"/>
      <c r="R30" s="8"/>
      <c r="S30" s="8"/>
      <c r="T30" s="8"/>
      <c r="U30" s="8"/>
      <c r="V30" s="8"/>
    </row>
    <row r="31">
      <c r="A31" s="4" t="s">
        <v>75</v>
      </c>
      <c r="B31" s="5" t="s">
        <v>76</v>
      </c>
      <c r="C31" s="5" t="s">
        <v>14</v>
      </c>
      <c r="D31" s="6">
        <v>80.0</v>
      </c>
      <c r="E31" s="6">
        <v>444.0</v>
      </c>
      <c r="F31" s="7">
        <v>45165.0</v>
      </c>
      <c r="G31" s="8">
        <f t="shared" si="1"/>
        <v>35520</v>
      </c>
      <c r="H31" s="9">
        <f t="shared" si="2"/>
        <v>0.3</v>
      </c>
      <c r="I31" s="8" t="str">
        <f t="shared" si="3"/>
        <v>Expired</v>
      </c>
      <c r="J31" s="8">
        <f t="shared" si="4"/>
        <v>35520</v>
      </c>
      <c r="K31" s="8">
        <f t="shared" si="5"/>
        <v>0</v>
      </c>
      <c r="L31" s="8">
        <f t="shared" si="6"/>
        <v>-35520</v>
      </c>
      <c r="M31" s="8"/>
      <c r="N31" s="8"/>
      <c r="O31" s="8"/>
      <c r="P31" s="8"/>
      <c r="Q31" s="8"/>
      <c r="R31" s="8"/>
      <c r="S31" s="8"/>
      <c r="T31" s="8"/>
      <c r="U31" s="8"/>
      <c r="V31" s="8"/>
    </row>
    <row r="32">
      <c r="A32" s="4" t="s">
        <v>77</v>
      </c>
      <c r="B32" s="5" t="s">
        <v>78</v>
      </c>
      <c r="C32" s="5" t="s">
        <v>14</v>
      </c>
      <c r="D32" s="6">
        <v>80.0</v>
      </c>
      <c r="E32" s="6">
        <v>231.0</v>
      </c>
      <c r="F32" s="7">
        <v>45165.0</v>
      </c>
      <c r="G32" s="8">
        <f t="shared" si="1"/>
        <v>18480</v>
      </c>
      <c r="H32" s="9">
        <f t="shared" si="2"/>
        <v>0.3</v>
      </c>
      <c r="I32" s="8" t="str">
        <f t="shared" si="3"/>
        <v>Expired</v>
      </c>
      <c r="J32" s="8">
        <f t="shared" si="4"/>
        <v>18480</v>
      </c>
      <c r="K32" s="8">
        <f t="shared" si="5"/>
        <v>0</v>
      </c>
      <c r="L32" s="8">
        <f t="shared" si="6"/>
        <v>-18480</v>
      </c>
      <c r="M32" s="8"/>
      <c r="N32" s="8"/>
      <c r="O32" s="8"/>
      <c r="P32" s="8"/>
      <c r="Q32" s="8"/>
      <c r="R32" s="8"/>
      <c r="S32" s="8"/>
      <c r="T32" s="8"/>
      <c r="U32" s="8"/>
      <c r="V32" s="8"/>
    </row>
    <row r="33">
      <c r="A33" s="4" t="s">
        <v>79</v>
      </c>
      <c r="B33" s="5" t="s">
        <v>80</v>
      </c>
      <c r="C33" s="5" t="s">
        <v>22</v>
      </c>
      <c r="D33" s="6">
        <v>150.0</v>
      </c>
      <c r="E33" s="6">
        <v>231.0</v>
      </c>
      <c r="F33" s="7">
        <v>45186.0</v>
      </c>
      <c r="G33" s="8">
        <f t="shared" si="1"/>
        <v>34650</v>
      </c>
      <c r="H33" s="9">
        <f t="shared" si="2"/>
        <v>0.27</v>
      </c>
      <c r="I33" s="8">
        <f t="shared" si="3"/>
        <v>20</v>
      </c>
      <c r="J33" s="8">
        <f t="shared" si="4"/>
        <v>0</v>
      </c>
      <c r="K33" s="8">
        <f t="shared" si="5"/>
        <v>44005.5</v>
      </c>
      <c r="L33" s="8">
        <f t="shared" si="6"/>
        <v>9355.5</v>
      </c>
      <c r="M33" s="8"/>
      <c r="N33" s="8"/>
      <c r="O33" s="8"/>
      <c r="P33" s="8"/>
      <c r="Q33" s="8"/>
      <c r="R33" s="8"/>
      <c r="S33" s="8"/>
      <c r="T33" s="8"/>
      <c r="U33" s="8"/>
      <c r="V33" s="8"/>
    </row>
    <row r="34">
      <c r="A34" s="4" t="s">
        <v>81</v>
      </c>
      <c r="B34" s="5" t="s">
        <v>82</v>
      </c>
      <c r="C34" s="5" t="s">
        <v>17</v>
      </c>
      <c r="D34" s="6">
        <v>250.0</v>
      </c>
      <c r="E34" s="6">
        <v>231.0</v>
      </c>
      <c r="F34" s="7">
        <v>45196.0</v>
      </c>
      <c r="G34" s="8">
        <f t="shared" si="1"/>
        <v>57750</v>
      </c>
      <c r="H34" s="9">
        <f t="shared" si="2"/>
        <v>0.25</v>
      </c>
      <c r="I34" s="8">
        <f t="shared" si="3"/>
        <v>30</v>
      </c>
      <c r="J34" s="8">
        <f t="shared" si="4"/>
        <v>0</v>
      </c>
      <c r="K34" s="8">
        <f t="shared" si="5"/>
        <v>72187.5</v>
      </c>
      <c r="L34" s="8">
        <f t="shared" si="6"/>
        <v>14437.5</v>
      </c>
      <c r="M34" s="8"/>
      <c r="N34" s="8"/>
      <c r="O34" s="8"/>
      <c r="P34" s="8"/>
      <c r="Q34" s="8"/>
      <c r="R34" s="8"/>
      <c r="S34" s="8"/>
      <c r="T34" s="8"/>
      <c r="U34" s="8"/>
      <c r="V34" s="8"/>
    </row>
    <row r="35">
      <c r="A35" s="4" t="s">
        <v>83</v>
      </c>
      <c r="B35" s="5" t="s">
        <v>84</v>
      </c>
      <c r="C35" s="5" t="s">
        <v>22</v>
      </c>
      <c r="D35" s="6">
        <v>100.0</v>
      </c>
      <c r="E35" s="6">
        <v>231.0</v>
      </c>
      <c r="F35" s="7">
        <v>45186.0</v>
      </c>
      <c r="G35" s="8">
        <f t="shared" si="1"/>
        <v>23100</v>
      </c>
      <c r="H35" s="9">
        <f t="shared" si="2"/>
        <v>0.27</v>
      </c>
      <c r="I35" s="8">
        <f t="shared" si="3"/>
        <v>20</v>
      </c>
      <c r="J35" s="8">
        <f t="shared" si="4"/>
        <v>0</v>
      </c>
      <c r="K35" s="8">
        <f t="shared" si="5"/>
        <v>29337</v>
      </c>
      <c r="L35" s="8">
        <f t="shared" si="6"/>
        <v>6237</v>
      </c>
      <c r="M35" s="8"/>
      <c r="N35" s="8"/>
      <c r="O35" s="8"/>
      <c r="P35" s="8"/>
      <c r="Q35" s="8"/>
      <c r="R35" s="8"/>
      <c r="S35" s="8"/>
      <c r="T35" s="8"/>
      <c r="U35" s="8"/>
      <c r="V35" s="8"/>
    </row>
    <row r="36">
      <c r="A36" s="4" t="s">
        <v>85</v>
      </c>
      <c r="B36" s="5" t="s">
        <v>86</v>
      </c>
      <c r="C36" s="5" t="s">
        <v>17</v>
      </c>
      <c r="D36" s="6">
        <v>120.0</v>
      </c>
      <c r="E36" s="6">
        <v>231.0</v>
      </c>
      <c r="F36" s="7">
        <v>45196.0</v>
      </c>
      <c r="G36" s="8">
        <f t="shared" si="1"/>
        <v>27720</v>
      </c>
      <c r="H36" s="9">
        <f t="shared" si="2"/>
        <v>0.25</v>
      </c>
      <c r="I36" s="8">
        <f t="shared" si="3"/>
        <v>30</v>
      </c>
      <c r="J36" s="8">
        <f t="shared" si="4"/>
        <v>0</v>
      </c>
      <c r="K36" s="8">
        <f t="shared" si="5"/>
        <v>34650</v>
      </c>
      <c r="L36" s="8">
        <f t="shared" si="6"/>
        <v>6930</v>
      </c>
      <c r="M36" s="8"/>
      <c r="N36" s="8"/>
      <c r="O36" s="8"/>
      <c r="P36" s="8"/>
      <c r="Q36" s="8"/>
      <c r="R36" s="8"/>
      <c r="S36" s="8"/>
      <c r="T36" s="8"/>
      <c r="U36" s="8"/>
      <c r="V36" s="8"/>
    </row>
    <row r="37">
      <c r="A37" s="4" t="s">
        <v>87</v>
      </c>
      <c r="B37" s="5" t="s">
        <v>88</v>
      </c>
      <c r="C37" s="5" t="s">
        <v>14</v>
      </c>
      <c r="D37" s="6">
        <v>140.0</v>
      </c>
      <c r="E37" s="6">
        <v>231.0</v>
      </c>
      <c r="F37" s="7">
        <v>45165.0</v>
      </c>
      <c r="G37" s="8">
        <f t="shared" si="1"/>
        <v>32340</v>
      </c>
      <c r="H37" s="9">
        <f t="shared" si="2"/>
        <v>0.3</v>
      </c>
      <c r="I37" s="8" t="str">
        <f t="shared" si="3"/>
        <v>Expired</v>
      </c>
      <c r="J37" s="8">
        <f t="shared" si="4"/>
        <v>32340</v>
      </c>
      <c r="K37" s="8">
        <f t="shared" si="5"/>
        <v>0</v>
      </c>
      <c r="L37" s="8">
        <f t="shared" si="6"/>
        <v>-32340</v>
      </c>
      <c r="M37" s="8"/>
      <c r="N37" s="8"/>
      <c r="O37" s="8"/>
      <c r="P37" s="8"/>
      <c r="Q37" s="8"/>
      <c r="R37" s="8"/>
      <c r="S37" s="8"/>
      <c r="T37" s="8"/>
      <c r="U37" s="8"/>
      <c r="V37" s="8"/>
    </row>
    <row r="38">
      <c r="A38" s="4" t="s">
        <v>89</v>
      </c>
      <c r="B38" s="5" t="s">
        <v>90</v>
      </c>
      <c r="C38" s="5" t="s">
        <v>14</v>
      </c>
      <c r="D38" s="6">
        <v>400.0</v>
      </c>
      <c r="E38" s="6">
        <v>100.0</v>
      </c>
      <c r="F38" s="7">
        <v>45165.0</v>
      </c>
      <c r="G38" s="8">
        <f t="shared" si="1"/>
        <v>40000</v>
      </c>
      <c r="H38" s="9">
        <f t="shared" si="2"/>
        <v>0.3</v>
      </c>
      <c r="I38" s="8" t="str">
        <f t="shared" si="3"/>
        <v>Expired</v>
      </c>
      <c r="J38" s="8">
        <f t="shared" si="4"/>
        <v>40000</v>
      </c>
      <c r="K38" s="8">
        <f t="shared" si="5"/>
        <v>0</v>
      </c>
      <c r="L38" s="8">
        <f t="shared" si="6"/>
        <v>-40000</v>
      </c>
      <c r="M38" s="8"/>
      <c r="N38" s="8"/>
      <c r="O38" s="8"/>
      <c r="P38" s="8"/>
      <c r="Q38" s="8"/>
      <c r="R38" s="8"/>
      <c r="S38" s="8"/>
      <c r="T38" s="8"/>
      <c r="U38" s="8"/>
      <c r="V38" s="8"/>
    </row>
    <row r="39">
      <c r="A39" s="4" t="s">
        <v>91</v>
      </c>
      <c r="B39" s="5" t="s">
        <v>92</v>
      </c>
      <c r="C39" s="5" t="s">
        <v>22</v>
      </c>
      <c r="D39" s="6">
        <v>160.0</v>
      </c>
      <c r="E39" s="6">
        <v>100.0</v>
      </c>
      <c r="F39" s="7">
        <v>45186.0</v>
      </c>
      <c r="G39" s="8">
        <f t="shared" si="1"/>
        <v>16000</v>
      </c>
      <c r="H39" s="9">
        <f t="shared" si="2"/>
        <v>0.27</v>
      </c>
      <c r="I39" s="8">
        <f t="shared" si="3"/>
        <v>20</v>
      </c>
      <c r="J39" s="8">
        <f t="shared" si="4"/>
        <v>0</v>
      </c>
      <c r="K39" s="8">
        <f t="shared" si="5"/>
        <v>20320</v>
      </c>
      <c r="L39" s="8">
        <f t="shared" si="6"/>
        <v>4320</v>
      </c>
      <c r="M39" s="8"/>
      <c r="N39" s="8"/>
      <c r="O39" s="8"/>
      <c r="P39" s="8"/>
      <c r="Q39" s="8"/>
      <c r="R39" s="8"/>
      <c r="S39" s="8"/>
      <c r="T39" s="8"/>
      <c r="U39" s="8"/>
      <c r="V39" s="8"/>
    </row>
    <row r="40">
      <c r="A40" s="4" t="s">
        <v>93</v>
      </c>
      <c r="B40" s="5" t="s">
        <v>94</v>
      </c>
      <c r="C40" s="5" t="s">
        <v>22</v>
      </c>
      <c r="D40" s="6">
        <v>70.0</v>
      </c>
      <c r="E40" s="6">
        <v>100.0</v>
      </c>
      <c r="F40" s="7">
        <v>45186.0</v>
      </c>
      <c r="G40" s="8">
        <f t="shared" si="1"/>
        <v>7000</v>
      </c>
      <c r="H40" s="9">
        <f t="shared" si="2"/>
        <v>0.27</v>
      </c>
      <c r="I40" s="8">
        <f t="shared" si="3"/>
        <v>20</v>
      </c>
      <c r="J40" s="8">
        <f t="shared" si="4"/>
        <v>0</v>
      </c>
      <c r="K40" s="8">
        <f t="shared" si="5"/>
        <v>8890</v>
      </c>
      <c r="L40" s="8">
        <f t="shared" si="6"/>
        <v>1890</v>
      </c>
      <c r="M40" s="8"/>
      <c r="N40" s="8"/>
      <c r="O40" s="8"/>
      <c r="P40" s="8"/>
      <c r="Q40" s="8"/>
      <c r="R40" s="8"/>
      <c r="S40" s="8"/>
      <c r="T40" s="8"/>
      <c r="U40" s="8"/>
      <c r="V40" s="8"/>
    </row>
    <row r="41">
      <c r="A41" s="4" t="s">
        <v>95</v>
      </c>
      <c r="B41" s="5" t="s">
        <v>96</v>
      </c>
      <c r="C41" s="5" t="s">
        <v>22</v>
      </c>
      <c r="D41" s="6">
        <v>120.0</v>
      </c>
      <c r="E41" s="6">
        <v>100.0</v>
      </c>
      <c r="F41" s="7">
        <v>45186.0</v>
      </c>
      <c r="G41" s="8">
        <f t="shared" si="1"/>
        <v>12000</v>
      </c>
      <c r="H41" s="9">
        <f t="shared" si="2"/>
        <v>0.27</v>
      </c>
      <c r="I41" s="8">
        <f t="shared" si="3"/>
        <v>20</v>
      </c>
      <c r="J41" s="8">
        <f t="shared" si="4"/>
        <v>0</v>
      </c>
      <c r="K41" s="8">
        <f t="shared" si="5"/>
        <v>15240</v>
      </c>
      <c r="L41" s="8">
        <f t="shared" si="6"/>
        <v>3240</v>
      </c>
      <c r="M41" s="8"/>
      <c r="N41" s="8"/>
      <c r="O41" s="8"/>
      <c r="P41" s="8"/>
      <c r="Q41" s="8"/>
      <c r="R41" s="8"/>
      <c r="S41" s="8"/>
      <c r="T41" s="8"/>
      <c r="U41" s="8"/>
      <c r="V41" s="8"/>
    </row>
    <row r="42">
      <c r="A42" s="4" t="s">
        <v>97</v>
      </c>
      <c r="B42" s="5" t="s">
        <v>98</v>
      </c>
      <c r="C42" s="5" t="s">
        <v>22</v>
      </c>
      <c r="D42" s="6">
        <v>70.0</v>
      </c>
      <c r="E42" s="6">
        <v>100.0</v>
      </c>
      <c r="F42" s="7">
        <v>45186.0</v>
      </c>
      <c r="G42" s="8">
        <f t="shared" si="1"/>
        <v>7000</v>
      </c>
      <c r="H42" s="9">
        <f t="shared" si="2"/>
        <v>0.27</v>
      </c>
      <c r="I42" s="8">
        <f t="shared" si="3"/>
        <v>20</v>
      </c>
      <c r="J42" s="8">
        <f t="shared" si="4"/>
        <v>0</v>
      </c>
      <c r="K42" s="8">
        <f t="shared" si="5"/>
        <v>8890</v>
      </c>
      <c r="L42" s="8">
        <f t="shared" si="6"/>
        <v>1890</v>
      </c>
      <c r="M42" s="8"/>
      <c r="N42" s="8"/>
      <c r="O42" s="8"/>
      <c r="P42" s="8"/>
      <c r="Q42" s="8"/>
      <c r="R42" s="8"/>
      <c r="S42" s="8"/>
      <c r="T42" s="8"/>
      <c r="U42" s="8"/>
      <c r="V42" s="8"/>
    </row>
    <row r="43">
      <c r="A43" s="4" t="s">
        <v>99</v>
      </c>
      <c r="B43" s="5" t="s">
        <v>100</v>
      </c>
      <c r="C43" s="5" t="s">
        <v>50</v>
      </c>
      <c r="D43" s="6">
        <v>45.0</v>
      </c>
      <c r="E43" s="6">
        <v>100.0</v>
      </c>
      <c r="F43" s="7">
        <v>45156.0</v>
      </c>
      <c r="G43" s="8">
        <f t="shared" si="1"/>
        <v>4500</v>
      </c>
      <c r="H43" s="9">
        <f t="shared" si="2"/>
        <v>0.35</v>
      </c>
      <c r="I43" s="8" t="str">
        <f t="shared" si="3"/>
        <v>Expired</v>
      </c>
      <c r="J43" s="8">
        <f t="shared" si="4"/>
        <v>4500</v>
      </c>
      <c r="K43" s="8">
        <f t="shared" si="5"/>
        <v>0</v>
      </c>
      <c r="L43" s="8">
        <f t="shared" si="6"/>
        <v>-4500</v>
      </c>
      <c r="M43" s="8"/>
      <c r="N43" s="8"/>
      <c r="O43" s="8"/>
      <c r="P43" s="8"/>
      <c r="Q43" s="8"/>
      <c r="R43" s="8"/>
      <c r="S43" s="8"/>
      <c r="T43" s="8"/>
      <c r="U43" s="8"/>
      <c r="V43" s="8"/>
    </row>
    <row r="44">
      <c r="A44" s="4" t="s">
        <v>101</v>
      </c>
      <c r="B44" s="5" t="s">
        <v>102</v>
      </c>
      <c r="C44" s="5" t="s">
        <v>22</v>
      </c>
      <c r="D44" s="6">
        <v>80.0</v>
      </c>
      <c r="E44" s="6">
        <v>100.0</v>
      </c>
      <c r="F44" s="7">
        <v>45186.0</v>
      </c>
      <c r="G44" s="8">
        <f t="shared" si="1"/>
        <v>8000</v>
      </c>
      <c r="H44" s="9">
        <f t="shared" si="2"/>
        <v>0.27</v>
      </c>
      <c r="I44" s="8">
        <f t="shared" si="3"/>
        <v>20</v>
      </c>
      <c r="J44" s="8">
        <f t="shared" si="4"/>
        <v>0</v>
      </c>
      <c r="K44" s="8">
        <f t="shared" si="5"/>
        <v>10160</v>
      </c>
      <c r="L44" s="8">
        <f t="shared" si="6"/>
        <v>2160</v>
      </c>
      <c r="M44" s="8"/>
      <c r="N44" s="8"/>
      <c r="O44" s="8"/>
      <c r="P44" s="8"/>
      <c r="Q44" s="8"/>
      <c r="R44" s="8"/>
      <c r="S44" s="8"/>
      <c r="T44" s="8"/>
      <c r="U44" s="8"/>
      <c r="V44" s="8"/>
    </row>
    <row r="45">
      <c r="A45" s="4" t="s">
        <v>103</v>
      </c>
      <c r="B45" s="5" t="s">
        <v>104</v>
      </c>
      <c r="C45" s="5" t="s">
        <v>17</v>
      </c>
      <c r="D45" s="6">
        <v>150.0</v>
      </c>
      <c r="E45" s="6">
        <v>150.0</v>
      </c>
      <c r="F45" s="7">
        <v>45196.0</v>
      </c>
      <c r="G45" s="8">
        <f t="shared" si="1"/>
        <v>22500</v>
      </c>
      <c r="H45" s="9">
        <f t="shared" si="2"/>
        <v>0.25</v>
      </c>
      <c r="I45" s="8">
        <f t="shared" si="3"/>
        <v>30</v>
      </c>
      <c r="J45" s="8">
        <f t="shared" si="4"/>
        <v>0</v>
      </c>
      <c r="K45" s="8">
        <f t="shared" si="5"/>
        <v>28125</v>
      </c>
      <c r="L45" s="8">
        <f t="shared" si="6"/>
        <v>5625</v>
      </c>
      <c r="M45" s="8"/>
      <c r="N45" s="8"/>
      <c r="O45" s="8"/>
      <c r="P45" s="8"/>
      <c r="Q45" s="8"/>
      <c r="R45" s="8"/>
      <c r="S45" s="8"/>
      <c r="T45" s="8"/>
      <c r="U45" s="8"/>
      <c r="V45" s="8"/>
    </row>
    <row r="46">
      <c r="A46" s="4" t="s">
        <v>105</v>
      </c>
      <c r="B46" s="5" t="s">
        <v>106</v>
      </c>
      <c r="C46" s="5" t="s">
        <v>50</v>
      </c>
      <c r="D46" s="6">
        <v>250.0</v>
      </c>
      <c r="E46" s="6">
        <v>150.0</v>
      </c>
      <c r="F46" s="7">
        <v>45156.0</v>
      </c>
      <c r="G46" s="8">
        <f t="shared" si="1"/>
        <v>37500</v>
      </c>
      <c r="H46" s="9">
        <f t="shared" si="2"/>
        <v>0.35</v>
      </c>
      <c r="I46" s="8" t="str">
        <f t="shared" si="3"/>
        <v>Expired</v>
      </c>
      <c r="J46" s="8">
        <f t="shared" si="4"/>
        <v>37500</v>
      </c>
      <c r="K46" s="8">
        <f t="shared" si="5"/>
        <v>0</v>
      </c>
      <c r="L46" s="8">
        <f t="shared" si="6"/>
        <v>-37500</v>
      </c>
      <c r="M46" s="8"/>
      <c r="N46" s="8"/>
      <c r="O46" s="8"/>
      <c r="P46" s="8"/>
      <c r="Q46" s="8"/>
      <c r="R46" s="8"/>
      <c r="S46" s="8"/>
      <c r="T46" s="8"/>
      <c r="U46" s="8"/>
      <c r="V46" s="8"/>
    </row>
    <row r="47">
      <c r="A47" s="4" t="s">
        <v>107</v>
      </c>
      <c r="B47" s="5" t="s">
        <v>108</v>
      </c>
      <c r="C47" s="5" t="s">
        <v>14</v>
      </c>
      <c r="D47" s="6">
        <v>100.0</v>
      </c>
      <c r="E47" s="6">
        <v>150.0</v>
      </c>
      <c r="F47" s="7">
        <v>45165.0</v>
      </c>
      <c r="G47" s="8">
        <f t="shared" si="1"/>
        <v>15000</v>
      </c>
      <c r="H47" s="9">
        <f t="shared" si="2"/>
        <v>0.3</v>
      </c>
      <c r="I47" s="8" t="str">
        <f t="shared" si="3"/>
        <v>Expired</v>
      </c>
      <c r="J47" s="8">
        <f t="shared" si="4"/>
        <v>15000</v>
      </c>
      <c r="K47" s="8">
        <f t="shared" si="5"/>
        <v>0</v>
      </c>
      <c r="L47" s="8">
        <f t="shared" si="6"/>
        <v>-15000</v>
      </c>
      <c r="M47" s="8"/>
      <c r="N47" s="8"/>
      <c r="O47" s="8"/>
      <c r="P47" s="8"/>
      <c r="Q47" s="8"/>
      <c r="R47" s="8"/>
      <c r="S47" s="8"/>
      <c r="T47" s="8"/>
      <c r="U47" s="8"/>
      <c r="V47" s="8"/>
    </row>
    <row r="48">
      <c r="A48" s="4" t="s">
        <v>109</v>
      </c>
      <c r="B48" s="5" t="s">
        <v>110</v>
      </c>
      <c r="C48" s="5" t="s">
        <v>22</v>
      </c>
      <c r="D48" s="6">
        <v>120.0</v>
      </c>
      <c r="E48" s="6">
        <v>190.0</v>
      </c>
      <c r="F48" s="7">
        <v>45186.0</v>
      </c>
      <c r="G48" s="8">
        <f t="shared" si="1"/>
        <v>22800</v>
      </c>
      <c r="H48" s="9">
        <f t="shared" si="2"/>
        <v>0.27</v>
      </c>
      <c r="I48" s="8">
        <f t="shared" si="3"/>
        <v>20</v>
      </c>
      <c r="J48" s="8">
        <f t="shared" si="4"/>
        <v>0</v>
      </c>
      <c r="K48" s="8">
        <f t="shared" si="5"/>
        <v>28956</v>
      </c>
      <c r="L48" s="8">
        <f t="shared" si="6"/>
        <v>6156</v>
      </c>
      <c r="M48" s="8"/>
      <c r="N48" s="8"/>
      <c r="O48" s="8"/>
      <c r="P48" s="8"/>
      <c r="Q48" s="8"/>
      <c r="R48" s="8"/>
      <c r="S48" s="8"/>
      <c r="T48" s="8"/>
      <c r="U48" s="8"/>
      <c r="V48" s="8"/>
    </row>
    <row r="49">
      <c r="A49" s="4" t="s">
        <v>111</v>
      </c>
      <c r="B49" s="5" t="s">
        <v>112</v>
      </c>
      <c r="C49" s="5" t="s">
        <v>17</v>
      </c>
      <c r="D49" s="6">
        <v>140.0</v>
      </c>
      <c r="E49" s="6">
        <v>150.0</v>
      </c>
      <c r="F49" s="7">
        <v>45196.0</v>
      </c>
      <c r="G49" s="8">
        <f t="shared" si="1"/>
        <v>21000</v>
      </c>
      <c r="H49" s="9">
        <f t="shared" si="2"/>
        <v>0.25</v>
      </c>
      <c r="I49" s="8">
        <f t="shared" si="3"/>
        <v>30</v>
      </c>
      <c r="J49" s="8">
        <f t="shared" si="4"/>
        <v>0</v>
      </c>
      <c r="K49" s="8">
        <f t="shared" si="5"/>
        <v>26250</v>
      </c>
      <c r="L49" s="8">
        <f t="shared" si="6"/>
        <v>5250</v>
      </c>
      <c r="M49" s="8"/>
      <c r="N49" s="8"/>
      <c r="O49" s="8"/>
      <c r="P49" s="8"/>
      <c r="Q49" s="8"/>
      <c r="R49" s="8"/>
      <c r="S49" s="8"/>
      <c r="T49" s="8"/>
      <c r="U49" s="8"/>
      <c r="V49" s="8"/>
    </row>
    <row r="50">
      <c r="A50" s="4" t="s">
        <v>113</v>
      </c>
      <c r="B50" s="5" t="s">
        <v>114</v>
      </c>
      <c r="C50" s="5" t="s">
        <v>22</v>
      </c>
      <c r="D50" s="6">
        <v>400.0</v>
      </c>
      <c r="E50" s="6">
        <v>250.0</v>
      </c>
      <c r="F50" s="7">
        <v>45186.0</v>
      </c>
      <c r="G50" s="8">
        <f t="shared" si="1"/>
        <v>100000</v>
      </c>
      <c r="H50" s="9">
        <f t="shared" si="2"/>
        <v>0.27</v>
      </c>
      <c r="I50" s="8">
        <f t="shared" si="3"/>
        <v>20</v>
      </c>
      <c r="J50" s="8">
        <f t="shared" si="4"/>
        <v>0</v>
      </c>
      <c r="K50" s="8">
        <f t="shared" si="5"/>
        <v>127000</v>
      </c>
      <c r="L50" s="8">
        <f t="shared" si="6"/>
        <v>27000</v>
      </c>
      <c r="M50" s="8"/>
      <c r="N50" s="8"/>
      <c r="O50" s="8"/>
      <c r="P50" s="8"/>
      <c r="Q50" s="8"/>
      <c r="R50" s="8"/>
      <c r="S50" s="8"/>
      <c r="T50" s="8"/>
      <c r="U50" s="8"/>
      <c r="V50" s="8"/>
    </row>
    <row r="51">
      <c r="A51" s="4" t="s">
        <v>115</v>
      </c>
      <c r="B51" s="5" t="s">
        <v>116</v>
      </c>
      <c r="C51" s="5" t="s">
        <v>22</v>
      </c>
      <c r="D51" s="6">
        <v>160.0</v>
      </c>
      <c r="E51" s="6">
        <v>150.0</v>
      </c>
      <c r="F51" s="7">
        <v>45186.0</v>
      </c>
      <c r="G51" s="8">
        <f t="shared" si="1"/>
        <v>24000</v>
      </c>
      <c r="H51" s="9">
        <f t="shared" si="2"/>
        <v>0.27</v>
      </c>
      <c r="I51" s="8">
        <f t="shared" si="3"/>
        <v>20</v>
      </c>
      <c r="J51" s="8">
        <f t="shared" si="4"/>
        <v>0</v>
      </c>
      <c r="K51" s="8">
        <f t="shared" si="5"/>
        <v>30480</v>
      </c>
      <c r="L51" s="8">
        <f t="shared" si="6"/>
        <v>6480</v>
      </c>
      <c r="M51" s="8"/>
      <c r="N51" s="8"/>
      <c r="O51" s="8"/>
      <c r="P51" s="8"/>
      <c r="Q51" s="8"/>
      <c r="R51" s="8"/>
      <c r="S51" s="8"/>
      <c r="T51" s="8"/>
      <c r="U51" s="8"/>
      <c r="V51" s="8"/>
    </row>
    <row r="52">
      <c r="A52" s="4" t="s">
        <v>117</v>
      </c>
      <c r="B52" s="5" t="s">
        <v>118</v>
      </c>
      <c r="C52" s="5" t="s">
        <v>22</v>
      </c>
      <c r="D52" s="6">
        <v>160.0</v>
      </c>
      <c r="E52" s="6">
        <v>450.0</v>
      </c>
      <c r="F52" s="7">
        <v>45186.0</v>
      </c>
      <c r="G52" s="8">
        <f t="shared" si="1"/>
        <v>72000</v>
      </c>
      <c r="H52" s="9">
        <f t="shared" si="2"/>
        <v>0.27</v>
      </c>
      <c r="I52" s="8">
        <f t="shared" si="3"/>
        <v>20</v>
      </c>
      <c r="J52" s="8">
        <f t="shared" si="4"/>
        <v>0</v>
      </c>
      <c r="K52" s="8">
        <f t="shared" si="5"/>
        <v>91440</v>
      </c>
      <c r="L52" s="8">
        <f t="shared" si="6"/>
        <v>19440</v>
      </c>
      <c r="M52" s="8"/>
      <c r="N52" s="8"/>
      <c r="O52" s="8"/>
      <c r="P52" s="8"/>
      <c r="Q52" s="8"/>
      <c r="R52" s="8"/>
      <c r="S52" s="8"/>
      <c r="T52" s="8"/>
      <c r="U52" s="8"/>
      <c r="V52" s="8"/>
    </row>
    <row r="53">
      <c r="A53" s="4" t="s">
        <v>119</v>
      </c>
      <c r="B53" s="5" t="s">
        <v>120</v>
      </c>
      <c r="C53" s="5" t="s">
        <v>14</v>
      </c>
      <c r="D53" s="6">
        <v>127.0</v>
      </c>
      <c r="E53" s="6">
        <v>190.0</v>
      </c>
      <c r="F53" s="7">
        <v>45165.0</v>
      </c>
      <c r="G53" s="8">
        <f t="shared" si="1"/>
        <v>24130</v>
      </c>
      <c r="H53" s="9">
        <f t="shared" si="2"/>
        <v>0.3</v>
      </c>
      <c r="I53" s="8" t="str">
        <f t="shared" si="3"/>
        <v>Expired</v>
      </c>
      <c r="J53" s="8">
        <f t="shared" si="4"/>
        <v>24130</v>
      </c>
      <c r="K53" s="8">
        <f t="shared" si="5"/>
        <v>0</v>
      </c>
      <c r="L53" s="8">
        <f t="shared" si="6"/>
        <v>-24130</v>
      </c>
      <c r="M53" s="8"/>
      <c r="N53" s="8"/>
      <c r="O53" s="8"/>
      <c r="P53" s="8"/>
      <c r="Q53" s="8"/>
      <c r="R53" s="8"/>
      <c r="S53" s="8"/>
      <c r="T53" s="8"/>
      <c r="U53" s="8"/>
      <c r="V53" s="8"/>
    </row>
    <row r="54">
      <c r="A54" s="4" t="s">
        <v>121</v>
      </c>
      <c r="B54" s="5" t="s">
        <v>122</v>
      </c>
      <c r="C54" s="5" t="s">
        <v>50</v>
      </c>
      <c r="D54" s="6">
        <v>154.0</v>
      </c>
      <c r="E54" s="6">
        <v>150.0</v>
      </c>
      <c r="F54" s="7">
        <v>45156.0</v>
      </c>
      <c r="G54" s="8">
        <f t="shared" si="1"/>
        <v>23100</v>
      </c>
      <c r="H54" s="9">
        <f t="shared" si="2"/>
        <v>0.35</v>
      </c>
      <c r="I54" s="8" t="str">
        <f t="shared" si="3"/>
        <v>Expired</v>
      </c>
      <c r="J54" s="8">
        <f t="shared" si="4"/>
        <v>23100</v>
      </c>
      <c r="K54" s="8">
        <f t="shared" si="5"/>
        <v>0</v>
      </c>
      <c r="L54" s="8">
        <f t="shared" si="6"/>
        <v>-23100</v>
      </c>
      <c r="M54" s="8"/>
      <c r="N54" s="8"/>
      <c r="O54" s="8"/>
      <c r="P54" s="8"/>
      <c r="Q54" s="8"/>
      <c r="R54" s="8"/>
      <c r="S54" s="8"/>
      <c r="T54" s="8"/>
      <c r="U54" s="8"/>
      <c r="V54" s="8"/>
    </row>
    <row r="55">
      <c r="A55" s="4" t="s">
        <v>123</v>
      </c>
      <c r="B55" s="5" t="s">
        <v>124</v>
      </c>
      <c r="C55" s="5" t="s">
        <v>22</v>
      </c>
      <c r="D55" s="6">
        <v>155.0</v>
      </c>
      <c r="E55" s="6">
        <v>250.0</v>
      </c>
      <c r="F55" s="7">
        <v>45186.0</v>
      </c>
      <c r="G55" s="8">
        <f t="shared" si="1"/>
        <v>38750</v>
      </c>
      <c r="H55" s="9">
        <f t="shared" si="2"/>
        <v>0.27</v>
      </c>
      <c r="I55" s="8">
        <f t="shared" si="3"/>
        <v>20</v>
      </c>
      <c r="J55" s="8">
        <f t="shared" si="4"/>
        <v>0</v>
      </c>
      <c r="K55" s="8">
        <f t="shared" si="5"/>
        <v>49212.5</v>
      </c>
      <c r="L55" s="8">
        <f t="shared" si="6"/>
        <v>10462.5</v>
      </c>
      <c r="M55" s="8"/>
      <c r="N55" s="8"/>
      <c r="O55" s="8"/>
      <c r="P55" s="8"/>
      <c r="Q55" s="8"/>
      <c r="R55" s="8"/>
      <c r="S55" s="8"/>
      <c r="T55" s="8"/>
      <c r="U55" s="8"/>
      <c r="V55" s="8"/>
    </row>
    <row r="56">
      <c r="A56" s="4" t="s">
        <v>125</v>
      </c>
      <c r="B56" s="5" t="s">
        <v>126</v>
      </c>
      <c r="C56" s="5" t="s">
        <v>14</v>
      </c>
      <c r="D56" s="6">
        <v>345.0</v>
      </c>
      <c r="E56" s="6">
        <v>150.0</v>
      </c>
      <c r="F56" s="7">
        <v>45165.0</v>
      </c>
      <c r="G56" s="8">
        <f t="shared" si="1"/>
        <v>51750</v>
      </c>
      <c r="H56" s="9">
        <f t="shared" si="2"/>
        <v>0.3</v>
      </c>
      <c r="I56" s="8" t="str">
        <f t="shared" si="3"/>
        <v>Expired</v>
      </c>
      <c r="J56" s="8">
        <f t="shared" si="4"/>
        <v>51750</v>
      </c>
      <c r="K56" s="8">
        <f t="shared" si="5"/>
        <v>0</v>
      </c>
      <c r="L56" s="8">
        <f t="shared" si="6"/>
        <v>-51750</v>
      </c>
      <c r="M56" s="8"/>
      <c r="N56" s="8"/>
      <c r="O56" s="8"/>
      <c r="P56" s="8"/>
      <c r="Q56" s="8"/>
      <c r="R56" s="8"/>
      <c r="S56" s="8"/>
      <c r="T56" s="8"/>
      <c r="U56" s="8"/>
      <c r="V56" s="8"/>
    </row>
    <row r="57">
      <c r="A57" s="4" t="s">
        <v>127</v>
      </c>
      <c r="B57" s="5" t="s">
        <v>128</v>
      </c>
      <c r="C57" s="5" t="s">
        <v>17</v>
      </c>
      <c r="D57" s="6">
        <v>432.0</v>
      </c>
      <c r="E57" s="6">
        <v>450.0</v>
      </c>
      <c r="F57" s="7">
        <v>45196.0</v>
      </c>
      <c r="G57" s="8">
        <f t="shared" si="1"/>
        <v>194400</v>
      </c>
      <c r="H57" s="9">
        <f t="shared" si="2"/>
        <v>0.25</v>
      </c>
      <c r="I57" s="8">
        <f t="shared" si="3"/>
        <v>30</v>
      </c>
      <c r="J57" s="8">
        <f t="shared" si="4"/>
        <v>0</v>
      </c>
      <c r="K57" s="8">
        <f t="shared" si="5"/>
        <v>243000</v>
      </c>
      <c r="L57" s="8">
        <f t="shared" si="6"/>
        <v>48600</v>
      </c>
      <c r="M57" s="8"/>
      <c r="N57" s="8"/>
      <c r="O57" s="8"/>
      <c r="P57" s="8"/>
      <c r="Q57" s="8"/>
      <c r="R57" s="8"/>
      <c r="S57" s="8"/>
      <c r="T57" s="8"/>
      <c r="U57" s="8"/>
      <c r="V57" s="8"/>
    </row>
    <row r="58">
      <c r="A58" s="4" t="s">
        <v>129</v>
      </c>
      <c r="B58" s="5" t="s">
        <v>130</v>
      </c>
      <c r="C58" s="5" t="s">
        <v>22</v>
      </c>
      <c r="D58" s="6">
        <v>35.0</v>
      </c>
      <c r="E58" s="6">
        <v>670.0</v>
      </c>
      <c r="F58" s="7">
        <v>45186.0</v>
      </c>
      <c r="G58" s="8">
        <f t="shared" si="1"/>
        <v>23450</v>
      </c>
      <c r="H58" s="9">
        <f t="shared" si="2"/>
        <v>0.27</v>
      </c>
      <c r="I58" s="8">
        <f t="shared" si="3"/>
        <v>20</v>
      </c>
      <c r="J58" s="8">
        <f t="shared" si="4"/>
        <v>0</v>
      </c>
      <c r="K58" s="8">
        <f t="shared" si="5"/>
        <v>29781.5</v>
      </c>
      <c r="L58" s="8">
        <f t="shared" si="6"/>
        <v>6331.5</v>
      </c>
      <c r="M58" s="8"/>
      <c r="N58" s="8"/>
      <c r="O58" s="8"/>
      <c r="P58" s="8"/>
      <c r="Q58" s="8"/>
      <c r="R58" s="8"/>
      <c r="S58" s="8"/>
      <c r="T58" s="8"/>
      <c r="U58" s="8"/>
      <c r="V58" s="8"/>
    </row>
    <row r="59">
      <c r="A59" s="4" t="s">
        <v>131</v>
      </c>
      <c r="B59" s="5" t="s">
        <v>132</v>
      </c>
      <c r="C59" s="5" t="s">
        <v>17</v>
      </c>
      <c r="D59" s="6">
        <v>56.0</v>
      </c>
      <c r="E59" s="6">
        <v>230.0</v>
      </c>
      <c r="F59" s="7">
        <v>45196.0</v>
      </c>
      <c r="G59" s="8">
        <f t="shared" si="1"/>
        <v>12880</v>
      </c>
      <c r="H59" s="9">
        <f t="shared" si="2"/>
        <v>0.25</v>
      </c>
      <c r="I59" s="8">
        <f t="shared" si="3"/>
        <v>30</v>
      </c>
      <c r="J59" s="8">
        <f t="shared" si="4"/>
        <v>0</v>
      </c>
      <c r="K59" s="8">
        <f t="shared" si="5"/>
        <v>16100</v>
      </c>
      <c r="L59" s="8">
        <f t="shared" si="6"/>
        <v>3220</v>
      </c>
      <c r="M59" s="8"/>
      <c r="N59" s="8"/>
      <c r="O59" s="8"/>
      <c r="P59" s="8"/>
      <c r="Q59" s="8"/>
      <c r="R59" s="8"/>
      <c r="S59" s="8"/>
      <c r="T59" s="8"/>
      <c r="U59" s="8"/>
      <c r="V59" s="8"/>
    </row>
    <row r="60">
      <c r="A60" s="4" t="s">
        <v>133</v>
      </c>
      <c r="B60" s="5" t="s">
        <v>134</v>
      </c>
      <c r="C60" s="5" t="s">
        <v>14</v>
      </c>
      <c r="D60" s="6">
        <v>245.0</v>
      </c>
      <c r="E60" s="6">
        <v>350.0</v>
      </c>
      <c r="F60" s="7">
        <v>45165.0</v>
      </c>
      <c r="G60" s="8">
        <f t="shared" si="1"/>
        <v>85750</v>
      </c>
      <c r="H60" s="9">
        <f t="shared" si="2"/>
        <v>0.3</v>
      </c>
      <c r="I60" s="8" t="str">
        <f t="shared" si="3"/>
        <v>Expired</v>
      </c>
      <c r="J60" s="8">
        <f t="shared" si="4"/>
        <v>85750</v>
      </c>
      <c r="K60" s="8">
        <f t="shared" si="5"/>
        <v>0</v>
      </c>
      <c r="L60" s="8">
        <f t="shared" si="6"/>
        <v>-85750</v>
      </c>
      <c r="M60" s="8"/>
      <c r="N60" s="8"/>
      <c r="O60" s="8"/>
      <c r="P60" s="8"/>
      <c r="Q60" s="8"/>
      <c r="R60" s="8"/>
      <c r="S60" s="8"/>
      <c r="T60" s="8"/>
      <c r="U60" s="8"/>
      <c r="V60" s="8"/>
    </row>
    <row r="61">
      <c r="A61" s="4" t="s">
        <v>135</v>
      </c>
      <c r="B61" s="5" t="s">
        <v>136</v>
      </c>
      <c r="C61" s="5" t="s">
        <v>22</v>
      </c>
      <c r="D61" s="6">
        <v>160.0</v>
      </c>
      <c r="E61" s="6">
        <v>321.0</v>
      </c>
      <c r="F61" s="7">
        <v>45186.0</v>
      </c>
      <c r="G61" s="8">
        <f t="shared" si="1"/>
        <v>51360</v>
      </c>
      <c r="H61" s="9">
        <f t="shared" si="2"/>
        <v>0.27</v>
      </c>
      <c r="I61" s="8">
        <f t="shared" si="3"/>
        <v>20</v>
      </c>
      <c r="J61" s="8">
        <f t="shared" si="4"/>
        <v>0</v>
      </c>
      <c r="K61" s="8">
        <f t="shared" si="5"/>
        <v>65227.2</v>
      </c>
      <c r="L61" s="8">
        <f t="shared" si="6"/>
        <v>13867.2</v>
      </c>
      <c r="M61" s="8"/>
      <c r="N61" s="8"/>
      <c r="O61" s="8"/>
      <c r="P61" s="8"/>
      <c r="Q61" s="8"/>
      <c r="R61" s="8"/>
      <c r="S61" s="8"/>
      <c r="T61" s="8"/>
      <c r="U61" s="8"/>
      <c r="V61" s="8"/>
    </row>
    <row r="62">
      <c r="A62" s="4" t="s">
        <v>137</v>
      </c>
      <c r="B62" s="5" t="s">
        <v>138</v>
      </c>
      <c r="C62" s="5" t="s">
        <v>50</v>
      </c>
      <c r="D62" s="6">
        <v>190.0</v>
      </c>
      <c r="E62" s="6">
        <v>150.0</v>
      </c>
      <c r="F62" s="7">
        <v>45156.0</v>
      </c>
      <c r="G62" s="8">
        <f t="shared" si="1"/>
        <v>28500</v>
      </c>
      <c r="H62" s="9">
        <f t="shared" si="2"/>
        <v>0.35</v>
      </c>
      <c r="I62" s="8" t="str">
        <f t="shared" si="3"/>
        <v>Expired</v>
      </c>
      <c r="J62" s="8">
        <f t="shared" si="4"/>
        <v>28500</v>
      </c>
      <c r="K62" s="8">
        <f t="shared" si="5"/>
        <v>0</v>
      </c>
      <c r="L62" s="8">
        <f t="shared" si="6"/>
        <v>-28500</v>
      </c>
      <c r="M62" s="8"/>
      <c r="N62" s="8"/>
      <c r="O62" s="8"/>
      <c r="P62" s="8"/>
      <c r="Q62" s="8"/>
      <c r="R62" s="8"/>
      <c r="S62" s="8"/>
      <c r="T62" s="8"/>
      <c r="U62" s="8"/>
      <c r="V62" s="8"/>
    </row>
    <row r="63">
      <c r="A63" s="4" t="s">
        <v>139</v>
      </c>
      <c r="B63" s="5" t="s">
        <v>140</v>
      </c>
      <c r="C63" s="5" t="s">
        <v>17</v>
      </c>
      <c r="D63" s="6">
        <v>140.0</v>
      </c>
      <c r="E63" s="6">
        <v>250.0</v>
      </c>
      <c r="F63" s="7">
        <v>45196.0</v>
      </c>
      <c r="G63" s="8">
        <f t="shared" si="1"/>
        <v>35000</v>
      </c>
      <c r="H63" s="9">
        <f t="shared" si="2"/>
        <v>0.25</v>
      </c>
      <c r="I63" s="8">
        <f t="shared" si="3"/>
        <v>30</v>
      </c>
      <c r="J63" s="8">
        <f t="shared" si="4"/>
        <v>0</v>
      </c>
      <c r="K63" s="8">
        <f t="shared" si="5"/>
        <v>43750</v>
      </c>
      <c r="L63" s="8">
        <f t="shared" si="6"/>
        <v>8750</v>
      </c>
      <c r="M63" s="8"/>
      <c r="N63" s="8"/>
      <c r="O63" s="8"/>
      <c r="P63" s="8"/>
      <c r="Q63" s="8"/>
      <c r="R63" s="8"/>
      <c r="S63" s="8"/>
      <c r="T63" s="8"/>
      <c r="U63" s="8"/>
      <c r="V63" s="8"/>
    </row>
    <row r="64">
      <c r="A64" s="4" t="s">
        <v>141</v>
      </c>
      <c r="B64" s="5" t="s">
        <v>142</v>
      </c>
      <c r="C64" s="5" t="s">
        <v>14</v>
      </c>
      <c r="D64" s="6">
        <v>100.0</v>
      </c>
      <c r="E64" s="6">
        <v>100.0</v>
      </c>
      <c r="F64" s="7">
        <v>45165.0</v>
      </c>
      <c r="G64" s="8">
        <f t="shared" si="1"/>
        <v>10000</v>
      </c>
      <c r="H64" s="9">
        <f t="shared" si="2"/>
        <v>0.3</v>
      </c>
      <c r="I64" s="8" t="str">
        <f t="shared" si="3"/>
        <v>Expired</v>
      </c>
      <c r="J64" s="8">
        <f t="shared" si="4"/>
        <v>10000</v>
      </c>
      <c r="K64" s="8">
        <f t="shared" si="5"/>
        <v>0</v>
      </c>
      <c r="L64" s="8">
        <f t="shared" si="6"/>
        <v>-10000</v>
      </c>
      <c r="M64" s="8"/>
      <c r="N64" s="8"/>
      <c r="O64" s="8"/>
      <c r="P64" s="8"/>
      <c r="Q64" s="8"/>
      <c r="R64" s="8"/>
      <c r="S64" s="8"/>
      <c r="T64" s="8"/>
      <c r="U64" s="8"/>
      <c r="V64" s="8"/>
    </row>
    <row r="65">
      <c r="A65" s="4" t="s">
        <v>143</v>
      </c>
      <c r="B65" s="5" t="s">
        <v>144</v>
      </c>
      <c r="C65" s="5" t="s">
        <v>17</v>
      </c>
      <c r="D65" s="6">
        <v>400.0</v>
      </c>
      <c r="E65" s="6">
        <v>120.0</v>
      </c>
      <c r="F65" s="7">
        <v>45196.0</v>
      </c>
      <c r="G65" s="8">
        <f t="shared" si="1"/>
        <v>48000</v>
      </c>
      <c r="H65" s="9">
        <f t="shared" si="2"/>
        <v>0.25</v>
      </c>
      <c r="I65" s="8">
        <f t="shared" si="3"/>
        <v>30</v>
      </c>
      <c r="J65" s="8">
        <f t="shared" si="4"/>
        <v>0</v>
      </c>
      <c r="K65" s="8">
        <f t="shared" si="5"/>
        <v>60000</v>
      </c>
      <c r="L65" s="8">
        <f t="shared" si="6"/>
        <v>12000</v>
      </c>
      <c r="M65" s="8"/>
      <c r="N65" s="8"/>
      <c r="O65" s="8"/>
      <c r="P65" s="8"/>
      <c r="Q65" s="8"/>
      <c r="R65" s="8"/>
      <c r="S65" s="8"/>
      <c r="T65" s="8"/>
      <c r="U65" s="8"/>
      <c r="V65" s="8"/>
    </row>
    <row r="66">
      <c r="A66" s="4" t="s">
        <v>145</v>
      </c>
      <c r="B66" s="5" t="s">
        <v>146</v>
      </c>
      <c r="C66" s="5" t="s">
        <v>22</v>
      </c>
      <c r="D66" s="6">
        <v>280.0</v>
      </c>
      <c r="E66" s="6">
        <v>140.0</v>
      </c>
      <c r="F66" s="7">
        <v>45186.0</v>
      </c>
      <c r="G66" s="8">
        <f t="shared" si="1"/>
        <v>39200</v>
      </c>
      <c r="H66" s="9">
        <f t="shared" si="2"/>
        <v>0.27</v>
      </c>
      <c r="I66" s="8">
        <f t="shared" si="3"/>
        <v>20</v>
      </c>
      <c r="J66" s="8">
        <f t="shared" si="4"/>
        <v>0</v>
      </c>
      <c r="K66" s="8">
        <f t="shared" si="5"/>
        <v>49784</v>
      </c>
      <c r="L66" s="8">
        <f t="shared" si="6"/>
        <v>10584</v>
      </c>
      <c r="M66" s="8"/>
      <c r="N66" s="8"/>
      <c r="O66" s="8"/>
      <c r="P66" s="8"/>
      <c r="Q66" s="8"/>
      <c r="R66" s="8"/>
      <c r="S66" s="8"/>
      <c r="T66" s="8"/>
      <c r="U66" s="8"/>
      <c r="V66" s="8"/>
    </row>
    <row r="67">
      <c r="A67" s="4" t="s">
        <v>147</v>
      </c>
      <c r="B67" s="5" t="s">
        <v>148</v>
      </c>
      <c r="C67" s="5" t="s">
        <v>35</v>
      </c>
      <c r="D67" s="6">
        <v>240.0</v>
      </c>
      <c r="E67" s="6">
        <v>400.0</v>
      </c>
      <c r="F67" s="7">
        <v>45191.0</v>
      </c>
      <c r="G67" s="8">
        <f t="shared" si="1"/>
        <v>96000</v>
      </c>
      <c r="H67" s="9">
        <f t="shared" si="2"/>
        <v>0.2</v>
      </c>
      <c r="I67" s="8">
        <f t="shared" si="3"/>
        <v>25</v>
      </c>
      <c r="J67" s="8">
        <f t="shared" si="4"/>
        <v>0</v>
      </c>
      <c r="K67" s="8">
        <f t="shared" si="5"/>
        <v>115200</v>
      </c>
      <c r="L67" s="8">
        <f t="shared" si="6"/>
        <v>19200</v>
      </c>
      <c r="M67" s="8"/>
      <c r="N67" s="8"/>
      <c r="O67" s="8"/>
      <c r="P67" s="8"/>
      <c r="Q67" s="8"/>
      <c r="R67" s="8"/>
      <c r="S67" s="8"/>
      <c r="T67" s="8"/>
      <c r="U67" s="8"/>
      <c r="V67" s="8"/>
    </row>
    <row r="68">
      <c r="A68" s="4" t="s">
        <v>149</v>
      </c>
      <c r="B68" s="5" t="s">
        <v>150</v>
      </c>
      <c r="C68" s="5" t="s">
        <v>22</v>
      </c>
      <c r="D68" s="6">
        <v>320.0</v>
      </c>
      <c r="E68" s="6">
        <v>160.0</v>
      </c>
      <c r="F68" s="7">
        <v>45186.0</v>
      </c>
      <c r="G68" s="8">
        <f t="shared" si="1"/>
        <v>51200</v>
      </c>
      <c r="H68" s="9">
        <f t="shared" si="2"/>
        <v>0.27</v>
      </c>
      <c r="I68" s="8">
        <f t="shared" si="3"/>
        <v>20</v>
      </c>
      <c r="J68" s="8">
        <f t="shared" si="4"/>
        <v>0</v>
      </c>
      <c r="K68" s="8">
        <f t="shared" si="5"/>
        <v>65024</v>
      </c>
      <c r="L68" s="8">
        <f t="shared" si="6"/>
        <v>13824</v>
      </c>
      <c r="M68" s="8"/>
      <c r="N68" s="8"/>
      <c r="O68" s="8"/>
      <c r="P68" s="8"/>
      <c r="Q68" s="8"/>
      <c r="R68" s="8"/>
      <c r="S68" s="8"/>
      <c r="T68" s="8"/>
      <c r="U68" s="8"/>
      <c r="V68" s="8"/>
    </row>
    <row r="69">
      <c r="A69" s="4" t="s">
        <v>151</v>
      </c>
      <c r="B69" s="5" t="s">
        <v>152</v>
      </c>
      <c r="C69" s="5" t="s">
        <v>35</v>
      </c>
      <c r="D69" s="6">
        <v>180.0</v>
      </c>
      <c r="E69" s="6">
        <v>10.0</v>
      </c>
      <c r="F69" s="7">
        <v>45191.0</v>
      </c>
      <c r="G69" s="8">
        <f t="shared" si="1"/>
        <v>1800</v>
      </c>
      <c r="H69" s="9">
        <f t="shared" si="2"/>
        <v>0.2</v>
      </c>
      <c r="I69" s="8">
        <f t="shared" si="3"/>
        <v>25</v>
      </c>
      <c r="J69" s="8">
        <f t="shared" si="4"/>
        <v>0</v>
      </c>
      <c r="K69" s="8">
        <f t="shared" si="5"/>
        <v>2160</v>
      </c>
      <c r="L69" s="8">
        <f t="shared" si="6"/>
        <v>360</v>
      </c>
      <c r="M69" s="8"/>
      <c r="N69" s="8"/>
      <c r="O69" s="8"/>
      <c r="P69" s="8"/>
      <c r="Q69" s="8"/>
      <c r="R69" s="8"/>
      <c r="S69" s="8"/>
      <c r="T69" s="8"/>
      <c r="U69" s="8"/>
      <c r="V69" s="8"/>
    </row>
    <row r="70">
      <c r="A70" s="4" t="s">
        <v>153</v>
      </c>
      <c r="B70" s="5" t="s">
        <v>154</v>
      </c>
      <c r="C70" s="5" t="s">
        <v>22</v>
      </c>
      <c r="D70" s="6">
        <v>150.0</v>
      </c>
      <c r="E70" s="6">
        <v>120.0</v>
      </c>
      <c r="F70" s="7">
        <v>45186.0</v>
      </c>
      <c r="G70" s="8">
        <f t="shared" si="1"/>
        <v>18000</v>
      </c>
      <c r="H70" s="9">
        <f t="shared" si="2"/>
        <v>0.27</v>
      </c>
      <c r="I70" s="8">
        <f t="shared" si="3"/>
        <v>20</v>
      </c>
      <c r="J70" s="8">
        <f t="shared" si="4"/>
        <v>0</v>
      </c>
      <c r="K70" s="8">
        <f t="shared" si="5"/>
        <v>22860</v>
      </c>
      <c r="L70" s="8">
        <f t="shared" si="6"/>
        <v>4860</v>
      </c>
      <c r="M70" s="8"/>
      <c r="N70" s="8"/>
      <c r="O70" s="8"/>
      <c r="P70" s="8"/>
      <c r="Q70" s="8"/>
      <c r="R70" s="8"/>
      <c r="S70" s="8"/>
      <c r="T70" s="8"/>
      <c r="U70" s="8"/>
      <c r="V70" s="8"/>
    </row>
    <row r="71">
      <c r="A71" s="4" t="s">
        <v>155</v>
      </c>
      <c r="B71" s="5" t="s">
        <v>156</v>
      </c>
      <c r="C71" s="5" t="s">
        <v>22</v>
      </c>
      <c r="D71" s="6">
        <v>200.0</v>
      </c>
      <c r="E71" s="6">
        <v>146.0</v>
      </c>
      <c r="F71" s="7">
        <v>45186.0</v>
      </c>
      <c r="G71" s="8">
        <f t="shared" si="1"/>
        <v>29200</v>
      </c>
      <c r="H71" s="9">
        <f t="shared" si="2"/>
        <v>0.27</v>
      </c>
      <c r="I71" s="8">
        <f t="shared" si="3"/>
        <v>20</v>
      </c>
      <c r="J71" s="8">
        <f t="shared" si="4"/>
        <v>0</v>
      </c>
      <c r="K71" s="8">
        <f t="shared" si="5"/>
        <v>37084</v>
      </c>
      <c r="L71" s="8">
        <f t="shared" si="6"/>
        <v>7884</v>
      </c>
      <c r="M71" s="8"/>
      <c r="N71" s="8"/>
      <c r="O71" s="8"/>
      <c r="P71" s="8"/>
      <c r="Q71" s="8"/>
      <c r="R71" s="8"/>
      <c r="S71" s="8"/>
      <c r="T71" s="8"/>
      <c r="U71" s="8"/>
      <c r="V71" s="8"/>
    </row>
    <row r="72">
      <c r="A72" s="4" t="s">
        <v>157</v>
      </c>
      <c r="B72" s="5" t="s">
        <v>158</v>
      </c>
      <c r="C72" s="5" t="s">
        <v>22</v>
      </c>
      <c r="D72" s="6">
        <v>160.0</v>
      </c>
      <c r="E72" s="6">
        <v>250.0</v>
      </c>
      <c r="F72" s="7">
        <v>45186.0</v>
      </c>
      <c r="G72" s="8">
        <f t="shared" si="1"/>
        <v>40000</v>
      </c>
      <c r="H72" s="9">
        <f t="shared" si="2"/>
        <v>0.27</v>
      </c>
      <c r="I72" s="8">
        <f t="shared" si="3"/>
        <v>20</v>
      </c>
      <c r="J72" s="8">
        <f t="shared" si="4"/>
        <v>0</v>
      </c>
      <c r="K72" s="8">
        <f t="shared" si="5"/>
        <v>50800</v>
      </c>
      <c r="L72" s="8">
        <f t="shared" si="6"/>
        <v>10800</v>
      </c>
      <c r="M72" s="8"/>
      <c r="N72" s="8"/>
      <c r="O72" s="8"/>
      <c r="P72" s="8"/>
      <c r="Q72" s="8"/>
      <c r="R72" s="8"/>
      <c r="S72" s="8"/>
      <c r="T72" s="8"/>
      <c r="U72" s="8"/>
      <c r="V72" s="8"/>
    </row>
    <row r="73">
      <c r="A73" s="4" t="s">
        <v>159</v>
      </c>
      <c r="B73" s="5" t="s">
        <v>160</v>
      </c>
      <c r="C73" s="5" t="s">
        <v>17</v>
      </c>
      <c r="D73" s="6">
        <v>300.0</v>
      </c>
      <c r="E73" s="6">
        <v>180.0</v>
      </c>
      <c r="F73" s="7">
        <v>45196.0</v>
      </c>
      <c r="G73" s="8">
        <f t="shared" si="1"/>
        <v>54000</v>
      </c>
      <c r="H73" s="9">
        <f t="shared" si="2"/>
        <v>0.25</v>
      </c>
      <c r="I73" s="8">
        <f t="shared" si="3"/>
        <v>30</v>
      </c>
      <c r="J73" s="8">
        <f t="shared" si="4"/>
        <v>0</v>
      </c>
      <c r="K73" s="8">
        <f t="shared" si="5"/>
        <v>67500</v>
      </c>
      <c r="L73" s="8">
        <f t="shared" si="6"/>
        <v>13500</v>
      </c>
      <c r="M73" s="8"/>
      <c r="N73" s="8"/>
      <c r="O73" s="8"/>
      <c r="P73" s="8"/>
      <c r="Q73" s="8"/>
      <c r="R73" s="8"/>
      <c r="S73" s="8"/>
      <c r="T73" s="8"/>
      <c r="U73" s="8"/>
      <c r="V73" s="8"/>
    </row>
    <row r="74">
      <c r="A74" s="4" t="s">
        <v>161</v>
      </c>
      <c r="B74" s="5" t="s">
        <v>162</v>
      </c>
      <c r="C74" s="5" t="s">
        <v>22</v>
      </c>
      <c r="D74" s="6">
        <v>20.0</v>
      </c>
      <c r="E74" s="6">
        <v>90.0</v>
      </c>
      <c r="F74" s="7">
        <v>45186.0</v>
      </c>
      <c r="G74" s="8">
        <f t="shared" si="1"/>
        <v>1800</v>
      </c>
      <c r="H74" s="9">
        <f t="shared" si="2"/>
        <v>0.27</v>
      </c>
      <c r="I74" s="8">
        <f t="shared" si="3"/>
        <v>20</v>
      </c>
      <c r="J74" s="8">
        <f t="shared" si="4"/>
        <v>0</v>
      </c>
      <c r="K74" s="8">
        <f t="shared" si="5"/>
        <v>2286</v>
      </c>
      <c r="L74" s="8">
        <f t="shared" si="6"/>
        <v>486</v>
      </c>
      <c r="M74" s="8"/>
      <c r="N74" s="8"/>
      <c r="O74" s="8"/>
      <c r="P74" s="8"/>
      <c r="Q74" s="8"/>
      <c r="R74" s="8"/>
      <c r="S74" s="8"/>
      <c r="T74" s="8"/>
      <c r="U74" s="8"/>
      <c r="V74" s="8"/>
    </row>
    <row r="75">
      <c r="A75" s="4" t="s">
        <v>163</v>
      </c>
      <c r="B75" s="5" t="s">
        <v>164</v>
      </c>
      <c r="C75" s="5" t="s">
        <v>14</v>
      </c>
      <c r="D75" s="6">
        <v>80.0</v>
      </c>
      <c r="E75" s="6">
        <v>140.0</v>
      </c>
      <c r="F75" s="7">
        <v>45165.0</v>
      </c>
      <c r="G75" s="8">
        <f t="shared" si="1"/>
        <v>11200</v>
      </c>
      <c r="H75" s="9">
        <f t="shared" si="2"/>
        <v>0.3</v>
      </c>
      <c r="I75" s="8" t="str">
        <f t="shared" si="3"/>
        <v>Expired</v>
      </c>
      <c r="J75" s="8">
        <f t="shared" si="4"/>
        <v>11200</v>
      </c>
      <c r="K75" s="8">
        <f t="shared" si="5"/>
        <v>0</v>
      </c>
      <c r="L75" s="8">
        <f t="shared" si="6"/>
        <v>-11200</v>
      </c>
      <c r="M75" s="8"/>
      <c r="N75" s="8"/>
      <c r="O75" s="8"/>
      <c r="P75" s="8"/>
      <c r="Q75" s="8"/>
      <c r="R75" s="8"/>
      <c r="S75" s="8"/>
      <c r="T75" s="8"/>
      <c r="U75" s="8"/>
      <c r="V75" s="8"/>
    </row>
    <row r="76">
      <c r="A76" s="4" t="s">
        <v>165</v>
      </c>
      <c r="B76" s="8"/>
      <c r="C76" s="8"/>
      <c r="D76" s="8"/>
      <c r="E76" s="8"/>
      <c r="F76" s="8"/>
      <c r="G76" s="8">
        <f t="shared" si="1"/>
        <v>0</v>
      </c>
      <c r="H76" s="8"/>
      <c r="I76" s="8" t="str">
        <f t="shared" si="3"/>
        <v>Expired</v>
      </c>
      <c r="J76" s="8">
        <f t="shared" si="4"/>
        <v>0</v>
      </c>
      <c r="K76" s="8">
        <f t="shared" si="5"/>
        <v>0</v>
      </c>
      <c r="L76" s="8">
        <f t="shared" si="6"/>
        <v>0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>
      <c r="A78" s="10" t="s">
        <v>166</v>
      </c>
      <c r="C78" s="7">
        <v>45166.0</v>
      </c>
      <c r="D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80">
      <c r="A80" s="11" t="s">
        <v>7</v>
      </c>
      <c r="C80" s="8"/>
      <c r="D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>
      <c r="A81" s="12" t="str">
        <f>IFERROR(__xludf.DUMMYFUNCTION("UNIQUE(C2:C75)"),"Convenience Meals")</f>
        <v>Convenience Meals</v>
      </c>
      <c r="B81" s="13">
        <v>0.3</v>
      </c>
      <c r="C81" s="8"/>
      <c r="D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>
      <c r="A82" s="12" t="str">
        <f>IFERROR(__xludf.DUMMYFUNCTION("""COMPUTED_VALUE"""),"Snacks")</f>
        <v>Snacks</v>
      </c>
      <c r="B82" s="13">
        <v>0.25</v>
      </c>
      <c r="C82" s="8"/>
      <c r="D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>
      <c r="A83" s="12" t="str">
        <f>IFERROR(__xludf.DUMMYFUNCTION("""COMPUTED_VALUE"""),"Pantry Staples")</f>
        <v>Pantry Staples</v>
      </c>
      <c r="B83" s="13">
        <v>0.27</v>
      </c>
      <c r="C83" s="8"/>
      <c r="D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>
      <c r="A84" s="12" t="str">
        <f>IFERROR(__xludf.DUMMYFUNCTION("""COMPUTED_VALUE"""),"Healthy Options")</f>
        <v>Healthy Options</v>
      </c>
      <c r="B84" s="13">
        <v>0.2</v>
      </c>
      <c r="C84" s="8"/>
      <c r="D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>
      <c r="A85" s="12" t="str">
        <f>IFERROR(__xludf.DUMMYFUNCTION("""COMPUTED_VALUE"""),"Beverages")</f>
        <v>Beverages</v>
      </c>
      <c r="B85" s="13">
        <v>0.35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>
      <c r="A88" s="14" t="s">
        <v>167</v>
      </c>
      <c r="B88" s="15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>
      <c r="A89" s="14" t="s">
        <v>168</v>
      </c>
      <c r="B89" s="15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>
      <c r="A90" s="14" t="s">
        <v>169</v>
      </c>
      <c r="B90" s="15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>
      <c r="A91" s="14" t="s">
        <v>170</v>
      </c>
      <c r="B91" s="15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>
      <c r="A92" s="14" t="s">
        <v>171</v>
      </c>
      <c r="B92" s="15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>
      <c r="A94" s="16" t="s">
        <v>172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</row>
  </sheetData>
  <mergeCells count="3">
    <mergeCell ref="A78:B78"/>
    <mergeCell ref="A80:B80"/>
    <mergeCell ref="A94:H9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11" width="9.25"/>
    <col customWidth="1" min="12" max="14" width="7.0"/>
    <col customWidth="1" min="15" max="15" width="3.0"/>
    <col customWidth="1" min="16" max="20" width="6.63"/>
  </cols>
  <sheetData>
    <row r="1">
      <c r="A1" s="17" t="s">
        <v>173</v>
      </c>
      <c r="H1" s="18"/>
      <c r="I1" s="4"/>
      <c r="U1" s="8"/>
      <c r="V1" s="8"/>
      <c r="W1" s="8"/>
      <c r="X1" s="8"/>
      <c r="Y1" s="8"/>
      <c r="Z1" s="8"/>
      <c r="AA1" s="8"/>
      <c r="AB1" s="8"/>
      <c r="AC1" s="8"/>
    </row>
    <row r="2">
      <c r="A2" s="18" t="s">
        <v>174</v>
      </c>
      <c r="B2" s="19" t="s">
        <v>175</v>
      </c>
      <c r="C2" s="20">
        <v>44936.0</v>
      </c>
      <c r="D2" s="20">
        <v>45219.0</v>
      </c>
      <c r="E2" s="21" t="s">
        <v>176</v>
      </c>
      <c r="F2" s="21" t="s">
        <v>177</v>
      </c>
      <c r="G2" s="21" t="s">
        <v>178</v>
      </c>
      <c r="H2" s="18" t="s">
        <v>179</v>
      </c>
      <c r="I2" s="18" t="s">
        <v>180</v>
      </c>
      <c r="U2" s="8"/>
      <c r="V2" s="8"/>
      <c r="W2" s="8"/>
      <c r="X2" s="8"/>
      <c r="Y2" s="8"/>
      <c r="Z2" s="8"/>
      <c r="AA2" s="8"/>
      <c r="AB2" s="8"/>
      <c r="AC2" s="8"/>
    </row>
    <row r="3">
      <c r="A3" s="8" t="s">
        <v>14</v>
      </c>
      <c r="B3" s="22">
        <v>2900.0</v>
      </c>
      <c r="C3" s="22">
        <v>1000.0</v>
      </c>
      <c r="D3" s="22">
        <v>2587.0</v>
      </c>
      <c r="E3" s="22">
        <v>2877.0</v>
      </c>
      <c r="F3" s="22">
        <v>2987.0</v>
      </c>
      <c r="G3" s="22">
        <v>2886.0</v>
      </c>
      <c r="H3" s="8">
        <f t="shared" ref="H3:H7" si="1">MAX(B3:G3)</f>
        <v>2987</v>
      </c>
      <c r="I3" s="23">
        <f t="shared" ref="I3:I7" si="2">AVERAGE(B3:G3)</f>
        <v>2539.5</v>
      </c>
      <c r="U3" s="8"/>
      <c r="V3" s="8"/>
      <c r="W3" s="8"/>
      <c r="X3" s="8"/>
      <c r="Y3" s="8"/>
      <c r="Z3" s="8"/>
      <c r="AA3" s="8"/>
      <c r="AB3" s="8"/>
      <c r="AC3" s="8"/>
    </row>
    <row r="4">
      <c r="A4" s="8" t="s">
        <v>17</v>
      </c>
      <c r="B4" s="22">
        <v>1000.0</v>
      </c>
      <c r="C4" s="22">
        <v>5000.0</v>
      </c>
      <c r="D4" s="22">
        <v>4839.0</v>
      </c>
      <c r="E4" s="22">
        <v>4838.0</v>
      </c>
      <c r="F4" s="22">
        <v>4748.0</v>
      </c>
      <c r="G4" s="22">
        <v>4992.0</v>
      </c>
      <c r="H4" s="8">
        <f t="shared" si="1"/>
        <v>5000</v>
      </c>
      <c r="I4" s="23">
        <f t="shared" si="2"/>
        <v>4236.166667</v>
      </c>
      <c r="U4" s="8"/>
      <c r="V4" s="8"/>
      <c r="W4" s="8"/>
      <c r="X4" s="8"/>
      <c r="Y4" s="8"/>
      <c r="Z4" s="8"/>
      <c r="AA4" s="8"/>
      <c r="AB4" s="8"/>
      <c r="AC4" s="8"/>
    </row>
    <row r="5">
      <c r="A5" s="8" t="s">
        <v>22</v>
      </c>
      <c r="B5" s="22">
        <v>3084.0</v>
      </c>
      <c r="C5" s="22">
        <v>3874.0</v>
      </c>
      <c r="D5" s="22">
        <v>3984.0</v>
      </c>
      <c r="E5" s="22">
        <v>3679.0</v>
      </c>
      <c r="F5" s="22">
        <v>3876.0</v>
      </c>
      <c r="G5" s="22">
        <v>3987.0</v>
      </c>
      <c r="H5" s="8">
        <f t="shared" si="1"/>
        <v>3987</v>
      </c>
      <c r="I5" s="23">
        <f t="shared" si="2"/>
        <v>3747.333333</v>
      </c>
      <c r="U5" s="8"/>
      <c r="V5" s="8"/>
      <c r="W5" s="8"/>
      <c r="X5" s="8"/>
      <c r="Y5" s="8"/>
      <c r="Z5" s="8"/>
      <c r="AA5" s="8"/>
      <c r="AB5" s="8"/>
      <c r="AC5" s="8"/>
    </row>
    <row r="6">
      <c r="A6" s="8" t="s">
        <v>35</v>
      </c>
      <c r="B6" s="22">
        <v>8746.0</v>
      </c>
      <c r="C6" s="22">
        <v>8987.0</v>
      </c>
      <c r="D6" s="22">
        <v>8364.0</v>
      </c>
      <c r="E6" s="22">
        <v>8923.0</v>
      </c>
      <c r="F6" s="22">
        <v>8764.0</v>
      </c>
      <c r="G6" s="22">
        <v>8989.0</v>
      </c>
      <c r="H6" s="8">
        <f t="shared" si="1"/>
        <v>8989</v>
      </c>
      <c r="I6" s="23">
        <f t="shared" si="2"/>
        <v>8795.5</v>
      </c>
      <c r="U6" s="8"/>
      <c r="V6" s="8"/>
      <c r="W6" s="8"/>
      <c r="X6" s="8"/>
      <c r="Y6" s="8"/>
      <c r="Z6" s="8"/>
      <c r="AA6" s="8"/>
      <c r="AB6" s="8"/>
      <c r="AC6" s="8"/>
    </row>
    <row r="7">
      <c r="A7" s="8" t="s">
        <v>50</v>
      </c>
      <c r="B7" s="22">
        <v>2888.0</v>
      </c>
      <c r="C7" s="22">
        <v>2787.0</v>
      </c>
      <c r="D7" s="22">
        <v>2998.0</v>
      </c>
      <c r="E7" s="22">
        <v>2999.0</v>
      </c>
      <c r="F7" s="22">
        <v>2887.0</v>
      </c>
      <c r="G7" s="22">
        <v>2876.0</v>
      </c>
      <c r="H7" s="8">
        <f t="shared" si="1"/>
        <v>2999</v>
      </c>
      <c r="I7" s="23">
        <f t="shared" si="2"/>
        <v>2905.833333</v>
      </c>
      <c r="U7" s="8"/>
      <c r="V7" s="8"/>
      <c r="W7" s="8"/>
      <c r="X7" s="8"/>
      <c r="Y7" s="8"/>
      <c r="Z7" s="8"/>
      <c r="AA7" s="8"/>
      <c r="AB7" s="8"/>
      <c r="AC7" s="8"/>
    </row>
    <row r="8">
      <c r="A8" s="4"/>
      <c r="B8" s="23"/>
      <c r="C8" s="23"/>
      <c r="D8" s="23"/>
      <c r="E8" s="23"/>
      <c r="F8" s="23"/>
      <c r="G8" s="23"/>
      <c r="H8" s="23"/>
      <c r="I8" s="8"/>
      <c r="U8" s="8"/>
      <c r="V8" s="8"/>
      <c r="W8" s="8"/>
      <c r="X8" s="8"/>
      <c r="Y8" s="8"/>
      <c r="Z8" s="8"/>
      <c r="AA8" s="8"/>
      <c r="AB8" s="8"/>
      <c r="AC8" s="8"/>
    </row>
    <row r="9">
      <c r="A9" s="4"/>
      <c r="B9" s="23"/>
      <c r="C9" s="23"/>
      <c r="D9" s="23"/>
      <c r="E9" s="23"/>
      <c r="F9" s="23"/>
      <c r="G9" s="23"/>
      <c r="H9" s="23"/>
      <c r="I9" s="8"/>
      <c r="U9" s="8"/>
      <c r="V9" s="8"/>
      <c r="W9" s="8"/>
      <c r="X9" s="8"/>
      <c r="Y9" s="8"/>
      <c r="Z9" s="8"/>
      <c r="AA9" s="8"/>
      <c r="AB9" s="8"/>
      <c r="AC9" s="8"/>
    </row>
    <row r="10">
      <c r="A10" s="4"/>
      <c r="B10" s="23"/>
      <c r="C10" s="23"/>
      <c r="D10" s="23"/>
      <c r="E10" s="23"/>
      <c r="F10" s="23"/>
      <c r="G10" s="23"/>
      <c r="H10" s="23"/>
      <c r="I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8"/>
      <c r="B11" s="23"/>
      <c r="C11" s="23"/>
      <c r="D11" s="23"/>
      <c r="E11" s="23"/>
      <c r="F11" s="23"/>
      <c r="G11" s="23"/>
      <c r="H11" s="23"/>
      <c r="I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8"/>
      <c r="B12" s="23"/>
      <c r="C12" s="23"/>
      <c r="D12" s="23"/>
      <c r="E12" s="23"/>
      <c r="F12" s="23"/>
      <c r="G12" s="23"/>
      <c r="H12" s="23"/>
      <c r="I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4" t="s">
        <v>181</v>
      </c>
      <c r="B14" s="8"/>
      <c r="C14" s="8"/>
      <c r="D14" s="8"/>
      <c r="E14" s="8"/>
      <c r="F14" s="8"/>
      <c r="G14" s="4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4" t="s">
        <v>182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8"/>
      <c r="G17" s="24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17" t="s">
        <v>183</v>
      </c>
      <c r="I18" s="17" t="s">
        <v>184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18" t="s">
        <v>174</v>
      </c>
      <c r="B19" s="25" t="s">
        <v>175</v>
      </c>
      <c r="C19" s="20">
        <v>44936.0</v>
      </c>
      <c r="D19" s="20">
        <v>45219.0</v>
      </c>
      <c r="E19" s="21" t="s">
        <v>176</v>
      </c>
      <c r="F19" s="21" t="s">
        <v>177</v>
      </c>
      <c r="G19" s="21" t="s">
        <v>178</v>
      </c>
      <c r="I19" s="25" t="s">
        <v>175</v>
      </c>
      <c r="J19" s="20">
        <v>44936.0</v>
      </c>
      <c r="K19" s="20">
        <v>45219.0</v>
      </c>
      <c r="L19" s="21" t="s">
        <v>176</v>
      </c>
      <c r="M19" s="21" t="s">
        <v>177</v>
      </c>
      <c r="N19" s="21" t="s">
        <v>178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3" t="s">
        <v>14</v>
      </c>
      <c r="B20" s="26" t="str">
        <f t="shared" ref="B20:G20" si="3">IF(B3:G3=$H3,"Highest","Not")</f>
        <v>Not</v>
      </c>
      <c r="C20" s="26" t="str">
        <f t="shared" si="3"/>
        <v>Not</v>
      </c>
      <c r="D20" s="26" t="str">
        <f t="shared" si="3"/>
        <v>Not</v>
      </c>
      <c r="E20" s="26" t="str">
        <f t="shared" si="3"/>
        <v>Not</v>
      </c>
      <c r="F20" s="26" t="str">
        <f t="shared" si="3"/>
        <v>Highest</v>
      </c>
      <c r="G20" s="26" t="str">
        <f t="shared" si="3"/>
        <v>Not</v>
      </c>
      <c r="I20" s="26" t="str">
        <f t="shared" ref="I20:N20" si="4">if(B3&gt;=$I3,"Avg+","Avg-")</f>
        <v>Avg+</v>
      </c>
      <c r="J20" s="26" t="str">
        <f t="shared" si="4"/>
        <v>Avg-</v>
      </c>
      <c r="K20" s="26" t="str">
        <f t="shared" si="4"/>
        <v>Avg+</v>
      </c>
      <c r="L20" s="26" t="str">
        <f t="shared" si="4"/>
        <v>Avg+</v>
      </c>
      <c r="M20" s="26" t="str">
        <f t="shared" si="4"/>
        <v>Avg+</v>
      </c>
      <c r="N20" s="26" t="str">
        <f t="shared" si="4"/>
        <v>Avg+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3" t="s">
        <v>17</v>
      </c>
      <c r="B21" s="26" t="str">
        <f t="shared" ref="B21:G21" si="5">IF(B4:G4=$H4,"Highest","Not")</f>
        <v>Not</v>
      </c>
      <c r="C21" s="26" t="str">
        <f t="shared" si="5"/>
        <v>Highest</v>
      </c>
      <c r="D21" s="26" t="str">
        <f t="shared" si="5"/>
        <v>Not</v>
      </c>
      <c r="E21" s="26" t="str">
        <f t="shared" si="5"/>
        <v>Not</v>
      </c>
      <c r="F21" s="26" t="str">
        <f t="shared" si="5"/>
        <v>Not</v>
      </c>
      <c r="G21" s="26" t="str">
        <f t="shared" si="5"/>
        <v>Not</v>
      </c>
      <c r="I21" s="26" t="str">
        <f t="shared" ref="I21:N21" si="6">if(B4&gt;=$I4,"Avg+","Avg-")</f>
        <v>Avg-</v>
      </c>
      <c r="J21" s="26" t="str">
        <f t="shared" si="6"/>
        <v>Avg+</v>
      </c>
      <c r="K21" s="26" t="str">
        <f t="shared" si="6"/>
        <v>Avg+</v>
      </c>
      <c r="L21" s="26" t="str">
        <f t="shared" si="6"/>
        <v>Avg+</v>
      </c>
      <c r="M21" s="26" t="str">
        <f t="shared" si="6"/>
        <v>Avg+</v>
      </c>
      <c r="N21" s="26" t="str">
        <f t="shared" si="6"/>
        <v>Avg+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3" t="s">
        <v>22</v>
      </c>
      <c r="B22" s="26" t="str">
        <f t="shared" ref="B22:G22" si="7">IF(B5:G5=$H5,"Highest","Not")</f>
        <v>Not</v>
      </c>
      <c r="C22" s="26" t="str">
        <f t="shared" si="7"/>
        <v>Not</v>
      </c>
      <c r="D22" s="26" t="str">
        <f t="shared" si="7"/>
        <v>Not</v>
      </c>
      <c r="E22" s="26" t="str">
        <f t="shared" si="7"/>
        <v>Not</v>
      </c>
      <c r="F22" s="26" t="str">
        <f t="shared" si="7"/>
        <v>Not</v>
      </c>
      <c r="G22" s="26" t="str">
        <f t="shared" si="7"/>
        <v>Highest</v>
      </c>
      <c r="I22" s="26" t="str">
        <f t="shared" ref="I22:N22" si="8">if(B5&gt;=$I5,"Avg+","Avg-")</f>
        <v>Avg-</v>
      </c>
      <c r="J22" s="26" t="str">
        <f t="shared" si="8"/>
        <v>Avg+</v>
      </c>
      <c r="K22" s="26" t="str">
        <f t="shared" si="8"/>
        <v>Avg+</v>
      </c>
      <c r="L22" s="26" t="str">
        <f t="shared" si="8"/>
        <v>Avg-</v>
      </c>
      <c r="M22" s="26" t="str">
        <f t="shared" si="8"/>
        <v>Avg+</v>
      </c>
      <c r="N22" s="26" t="str">
        <f t="shared" si="8"/>
        <v>Avg+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3" t="s">
        <v>35</v>
      </c>
      <c r="B23" s="26" t="str">
        <f t="shared" ref="B23:G23" si="9">IF(B6:G6=$H6,"Highest","Not")</f>
        <v>Not</v>
      </c>
      <c r="C23" s="26" t="str">
        <f t="shared" si="9"/>
        <v>Not</v>
      </c>
      <c r="D23" s="26" t="str">
        <f t="shared" si="9"/>
        <v>Not</v>
      </c>
      <c r="E23" s="26" t="str">
        <f t="shared" si="9"/>
        <v>Not</v>
      </c>
      <c r="F23" s="26" t="str">
        <f t="shared" si="9"/>
        <v>Not</v>
      </c>
      <c r="G23" s="26" t="str">
        <f t="shared" si="9"/>
        <v>Highest</v>
      </c>
      <c r="I23" s="26" t="str">
        <f t="shared" ref="I23:N23" si="10">if(B6&gt;=$I6,"Avg+","Avg-")</f>
        <v>Avg-</v>
      </c>
      <c r="J23" s="26" t="str">
        <f t="shared" si="10"/>
        <v>Avg+</v>
      </c>
      <c r="K23" s="26" t="str">
        <f t="shared" si="10"/>
        <v>Avg-</v>
      </c>
      <c r="L23" s="26" t="str">
        <f t="shared" si="10"/>
        <v>Avg+</v>
      </c>
      <c r="M23" s="26" t="str">
        <f t="shared" si="10"/>
        <v>Avg-</v>
      </c>
      <c r="N23" s="26" t="str">
        <f t="shared" si="10"/>
        <v>Avg+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3" t="s">
        <v>50</v>
      </c>
      <c r="B24" s="26" t="str">
        <f t="shared" ref="B24:G24" si="11">IF(B7:G7=$H7,"Highest","Not")</f>
        <v>Not</v>
      </c>
      <c r="C24" s="26" t="str">
        <f t="shared" si="11"/>
        <v>Not</v>
      </c>
      <c r="D24" s="26" t="str">
        <f t="shared" si="11"/>
        <v>Not</v>
      </c>
      <c r="E24" s="26" t="str">
        <f t="shared" si="11"/>
        <v>Highest</v>
      </c>
      <c r="F24" s="26" t="str">
        <f t="shared" si="11"/>
        <v>Not</v>
      </c>
      <c r="G24" s="26" t="str">
        <f t="shared" si="11"/>
        <v>Not</v>
      </c>
      <c r="H24" s="8"/>
      <c r="I24" s="26" t="str">
        <f t="shared" ref="I24:N24" si="12">if(B7&gt;=$I7,"Avg+","Avg-")</f>
        <v>Avg-</v>
      </c>
      <c r="J24" s="26" t="str">
        <f t="shared" si="12"/>
        <v>Avg-</v>
      </c>
      <c r="K24" s="26" t="str">
        <f t="shared" si="12"/>
        <v>Avg+</v>
      </c>
      <c r="L24" s="26" t="str">
        <f t="shared" si="12"/>
        <v>Avg+</v>
      </c>
      <c r="M24" s="26" t="str">
        <f t="shared" si="12"/>
        <v>Avg-</v>
      </c>
      <c r="N24" s="26" t="str">
        <f t="shared" si="12"/>
        <v>Avg-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mergeCells count="3">
    <mergeCell ref="A1:G1"/>
    <mergeCell ref="A18:G18"/>
    <mergeCell ref="I18:N18"/>
  </mergeCells>
  <drawing r:id="rId1"/>
</worksheet>
</file>