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</sheets>
  <definedNames/>
  <calcPr/>
</workbook>
</file>

<file path=xl/sharedStrings.xml><?xml version="1.0" encoding="utf-8"?>
<sst xmlns="http://schemas.openxmlformats.org/spreadsheetml/2006/main" count="110" uniqueCount="28">
  <si>
    <t>Stores</t>
  </si>
  <si>
    <t>Day of the Week</t>
  </si>
  <si>
    <t>Average Sale Value (in Rs)</t>
  </si>
  <si>
    <t>Store A</t>
  </si>
  <si>
    <t>Tuesday</t>
  </si>
  <si>
    <t>Min</t>
  </si>
  <si>
    <t>Max</t>
  </si>
  <si>
    <t>Sum</t>
  </si>
  <si>
    <t>Average</t>
  </si>
  <si>
    <t>Count</t>
  </si>
  <si>
    <t>Check</t>
  </si>
  <si>
    <t>Store B</t>
  </si>
  <si>
    <t>Wednesday</t>
  </si>
  <si>
    <t>Overall</t>
  </si>
  <si>
    <t>Store D</t>
  </si>
  <si>
    <t>Monday</t>
  </si>
  <si>
    <t>Store C</t>
  </si>
  <si>
    <t>Friday</t>
  </si>
  <si>
    <t>Saturday</t>
  </si>
  <si>
    <t>Thursday</t>
  </si>
  <si>
    <t>Sunday</t>
  </si>
  <si>
    <t>Thrusday</t>
  </si>
  <si>
    <t>Minifs</t>
  </si>
  <si>
    <t>Maxifs</t>
  </si>
  <si>
    <t>Sumifs</t>
  </si>
  <si>
    <t>Averageifs</t>
  </si>
  <si>
    <t>Countifs</t>
  </si>
  <si>
    <t>Checkifs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</si>
</sst>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2" fillId="4" fontId="3" numFmtId="0" xfId="0" applyAlignment="1" applyBorder="1" applyFill="1" applyFont="1">
      <alignment horizontal="center" readingOrder="0"/>
    </xf>
    <xf borderId="0" fillId="3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Alignment="1" applyFont="1">
      <alignment horizontal="center" vertical="bottom"/>
    </xf>
    <xf borderId="0" fillId="3" fontId="5" numFmtId="0" xfId="0" applyFont="1"/>
    <xf borderId="0" fillId="3" fontId="4" numFmtId="0" xfId="0" applyAlignment="1" applyFont="1">
      <alignment vertical="bottom"/>
    </xf>
    <xf borderId="0" fillId="3" fontId="5" numFmtId="1" xfId="0" applyFont="1" applyNumberFormat="1"/>
    <xf borderId="1" fillId="3" fontId="6" numFmtId="0" xfId="0" applyAlignment="1" applyBorder="1" applyFont="1">
      <alignment vertical="bottom"/>
    </xf>
    <xf borderId="0" fillId="2" fontId="4" numFmtId="0" xfId="0" applyAlignment="1" applyFont="1">
      <alignment horizontal="center" readingOrder="0" vertical="bottom"/>
    </xf>
    <xf borderId="2" fillId="3" fontId="3" numFmtId="0" xfId="0" applyAlignment="1" applyBorder="1" applyFont="1">
      <alignment horizontal="left" readingOrder="0"/>
    </xf>
    <xf borderId="0" fillId="3" fontId="5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4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22.63"/>
    <col customWidth="1" min="5" max="5" width="11.5"/>
    <col customWidth="1" min="6" max="10" width="10.5"/>
    <col customWidth="1" min="11" max="11" width="10.88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1100.0</v>
      </c>
      <c r="D2" s="5"/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8"/>
      <c r="M2" s="8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3800.0</v>
      </c>
      <c r="D3" s="5"/>
      <c r="E3" s="9" t="s">
        <v>13</v>
      </c>
      <c r="F3" s="8">
        <f>min($C2:$C37)</f>
        <v>1100</v>
      </c>
      <c r="G3" s="8">
        <f>mAX($C2:$C37)</f>
        <v>5000</v>
      </c>
      <c r="H3" s="8">
        <f>SUm($C2:$C37)</f>
        <v>123100</v>
      </c>
      <c r="I3" s="10">
        <f>Average($C2:$C37)</f>
        <v>3419.444444</v>
      </c>
      <c r="J3" s="8">
        <f>count($C2:$C37)</f>
        <v>36</v>
      </c>
      <c r="K3" s="8">
        <f t="shared" ref="K3:K14" si="1">H3-I3*J3</f>
        <v>0</v>
      </c>
      <c r="L3" s="8"/>
      <c r="M3" s="8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2900.0</v>
      </c>
      <c r="D4" s="5"/>
      <c r="E4" s="3" t="s">
        <v>3</v>
      </c>
      <c r="F4" s="8">
        <f>MIN($C2,$C10,$C12,$C15,$C21,$C23,$C26,$C31,$C37)</f>
        <v>1100</v>
      </c>
      <c r="G4" s="8">
        <f>MAX($C2,$C10,$C12,$C15,$C21,$C23,$C26,$C31,$C37)</f>
        <v>3700</v>
      </c>
      <c r="H4" s="8">
        <f>SUM($C2,$C10,$C12,$C15,$C21,$C23,$C26,$C31,$C37)</f>
        <v>24600</v>
      </c>
      <c r="I4" s="10">
        <f>AVERAGE($C2,$C10,$C12,$C15,$C21,$C23,$C26,$C31,$C37)</f>
        <v>2733.333333</v>
      </c>
      <c r="J4" s="8">
        <f>COUNT($C2,$C10,$C12,$C15,$C21,$C23,$C26,$C31,$C37)</f>
        <v>9</v>
      </c>
      <c r="K4" s="8">
        <f t="shared" si="1"/>
        <v>0</v>
      </c>
      <c r="L4" s="8"/>
      <c r="M4" s="8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16</v>
      </c>
      <c r="B5" s="3" t="s">
        <v>17</v>
      </c>
      <c r="C5" s="4">
        <v>5000.0</v>
      </c>
      <c r="D5" s="5"/>
      <c r="E5" s="3" t="s">
        <v>11</v>
      </c>
      <c r="F5" s="8">
        <f>MIN($C3,$C9,$C13,$C18,$C20,$C22,$C30,$C35)</f>
        <v>1900</v>
      </c>
      <c r="G5" s="8">
        <f>MAX($C3,$C9,$C13,$C18,$C20,$C22,$C30,$C35)</f>
        <v>4900</v>
      </c>
      <c r="H5" s="8">
        <f>SUM($C3,$C9,$C13,$C18,$C20,$C22,$C30,$C35)</f>
        <v>33700</v>
      </c>
      <c r="I5" s="10">
        <f>AVERAGE($C3,$C9,$C13,$C18,$C20,$C22,$C30,$C35)</f>
        <v>4212.5</v>
      </c>
      <c r="J5" s="8">
        <f>COUNT($C3,$C9,$C13,$C18,$C20,$C22,$C30,$C35)</f>
        <v>8</v>
      </c>
      <c r="K5" s="8">
        <f t="shared" si="1"/>
        <v>0</v>
      </c>
      <c r="L5" s="8"/>
      <c r="M5" s="8"/>
      <c r="N5" s="5"/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14</v>
      </c>
      <c r="B6" s="3" t="s">
        <v>18</v>
      </c>
      <c r="C6" s="4">
        <v>4200.0</v>
      </c>
      <c r="D6" s="5"/>
      <c r="E6" s="3" t="s">
        <v>16</v>
      </c>
      <c r="F6" s="8">
        <f>MIN($C5,$C7,$C11,$C14,$C16,$C24,$C27,$C29,$C33,$C36)</f>
        <v>1400</v>
      </c>
      <c r="G6" s="8">
        <f>MAX($C5,$C7,$C11,$C14,$C16,$C24,$C27,$C29,$C33,$C36)</f>
        <v>5000</v>
      </c>
      <c r="H6" s="8">
        <f>SUM($C5,$C7,$C11,$C14,$C16,$C24,$C27,$C29,$C33,$C36)</f>
        <v>31100</v>
      </c>
      <c r="I6" s="8">
        <f>AVERAGE($C5,$C7,$C11,$C14,$C16,$C24,$C27,$C29,$C33,$C36)</f>
        <v>3110</v>
      </c>
      <c r="J6" s="8">
        <f>COUNT($C5,$C7,$C11,$C14,$C16,$C24,$C27,$C29,$C33,$C36)</f>
        <v>10</v>
      </c>
      <c r="K6" s="8">
        <f t="shared" si="1"/>
        <v>0</v>
      </c>
      <c r="L6" s="8"/>
      <c r="M6" s="8"/>
      <c r="N6" s="5"/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16</v>
      </c>
      <c r="B7" s="3" t="s">
        <v>19</v>
      </c>
      <c r="C7" s="4">
        <v>2300.0</v>
      </c>
      <c r="D7" s="5"/>
      <c r="E7" s="3" t="s">
        <v>14</v>
      </c>
      <c r="F7" s="8">
        <f>MIN($C4,$C6,$C8,$C17,$C19,$C25,$C28,$C32,$C34)</f>
        <v>1800</v>
      </c>
      <c r="G7" s="8">
        <f>MAX($C4,$C6,$C8,$C17,$C19,$C25,$C28,$C32,$C34)</f>
        <v>4700</v>
      </c>
      <c r="H7" s="8">
        <f>SUM($C4,$C6,$C8,$C17,$C19,$C25,$C28,$C32,$C34)</f>
        <v>33700</v>
      </c>
      <c r="I7" s="10">
        <f>AVERAGE($C4,$C6,$C8,$C17,$C19,$C25,$C28,$C32,$C34)</f>
        <v>3744.444444</v>
      </c>
      <c r="J7" s="8">
        <f>COUNT($C4,$C6,$C8,$C17,$C19,$C25,$C28,$C32,$C34)</f>
        <v>9</v>
      </c>
      <c r="K7" s="8">
        <f t="shared" si="1"/>
        <v>0</v>
      </c>
      <c r="L7" s="8"/>
      <c r="M7" s="8"/>
      <c r="N7" s="5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19</v>
      </c>
      <c r="C8" s="4">
        <v>4700.0</v>
      </c>
      <c r="D8" s="5"/>
      <c r="E8" s="3" t="s">
        <v>15</v>
      </c>
      <c r="F8" s="8">
        <f>MIN($C4,$C16,$C18,$C23,$C29,$C34)</f>
        <v>2900</v>
      </c>
      <c r="G8" s="8">
        <f>MAX($C4,$C16,$C18,$C23,$C29,$C34)</f>
        <v>4800</v>
      </c>
      <c r="H8" s="8">
        <f>SUM($C4,$C16,$C18,$C23,$C29,$C34)</f>
        <v>22000</v>
      </c>
      <c r="I8" s="10">
        <f>AVERAGE($C4,$C16,$C18,$C23,$C29,$C34)</f>
        <v>3666.666667</v>
      </c>
      <c r="J8" s="8">
        <f>COUNT($C4,$C16,$C18,$C23,$C29,$C34)</f>
        <v>6</v>
      </c>
      <c r="K8" s="8">
        <f t="shared" si="1"/>
        <v>0</v>
      </c>
      <c r="L8" s="8"/>
      <c r="M8" s="8"/>
      <c r="N8" s="5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11</v>
      </c>
      <c r="B9" s="3" t="s">
        <v>20</v>
      </c>
      <c r="C9" s="4">
        <v>1900.0</v>
      </c>
      <c r="D9" s="5"/>
      <c r="E9" s="3" t="s">
        <v>4</v>
      </c>
      <c r="F9" s="8">
        <f>MIN($C2,$C11,$C19,$C22,$C36)</f>
        <v>1100</v>
      </c>
      <c r="G9" s="8">
        <f>MAX($C2,$C11,$C19,$C22,$C36)</f>
        <v>4700</v>
      </c>
      <c r="H9" s="8">
        <f>SUM($C2,$C11,$C19,$C22,$C36)</f>
        <v>13900</v>
      </c>
      <c r="I9" s="8">
        <f>AVERAGE($C2,$C11,$C19,$C22,$C36)</f>
        <v>2780</v>
      </c>
      <c r="J9" s="8">
        <f>COUNT($C2,$C11,$C19,$C22,$C36)</f>
        <v>5</v>
      </c>
      <c r="K9" s="8">
        <f t="shared" si="1"/>
        <v>0</v>
      </c>
      <c r="L9" s="8"/>
      <c r="M9" s="8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</v>
      </c>
      <c r="B10" s="3" t="s">
        <v>18</v>
      </c>
      <c r="C10" s="4">
        <v>3400.0</v>
      </c>
      <c r="D10" s="5"/>
      <c r="E10" s="3" t="s">
        <v>12</v>
      </c>
      <c r="F10" s="8">
        <f>MIN($C3,$C21,$C24,$C28,$C31)</f>
        <v>1500</v>
      </c>
      <c r="G10" s="8">
        <f>MAX($C3,$C21,$C24,$C28,$C31)</f>
        <v>3800</v>
      </c>
      <c r="H10" s="8">
        <f>SUM($C3,$C21,$C24,$C28,$C31)</f>
        <v>12900</v>
      </c>
      <c r="I10" s="8">
        <f>AVERAGE($C3,$C21,$C24,$C28,$C31)</f>
        <v>2580</v>
      </c>
      <c r="J10" s="8">
        <f>COUNT($C3,$C21,$C24,$C28,$C31)</f>
        <v>5</v>
      </c>
      <c r="K10" s="8">
        <f t="shared" si="1"/>
        <v>0</v>
      </c>
      <c r="L10" s="8"/>
      <c r="M10" s="8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16</v>
      </c>
      <c r="B11" s="3" t="s">
        <v>4</v>
      </c>
      <c r="C11" s="4">
        <v>2700.0</v>
      </c>
      <c r="D11" s="5"/>
      <c r="E11" s="3" t="s">
        <v>21</v>
      </c>
      <c r="F11" s="8">
        <f>MIN($C7:$C8,$C13,$C26,$C33)</f>
        <v>2300</v>
      </c>
      <c r="G11" s="8">
        <f>MAX($C7:$C8,$C13,$C26,$C33)</f>
        <v>4800</v>
      </c>
      <c r="H11" s="8">
        <f>SUM($C7:$C8,$C13,$C26,$C33)</f>
        <v>18000</v>
      </c>
      <c r="I11" s="8">
        <f>AVERAGE($C7:$C8,$C13,$C26,$C33)</f>
        <v>3600</v>
      </c>
      <c r="J11" s="8">
        <f>COUNT($C7:$C8,$C13,$C26,$C33)</f>
        <v>5</v>
      </c>
      <c r="K11" s="8">
        <f t="shared" si="1"/>
        <v>0</v>
      </c>
      <c r="L11" s="8"/>
      <c r="M11" s="8"/>
      <c r="N11" s="5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3</v>
      </c>
      <c r="B12" s="3" t="s">
        <v>17</v>
      </c>
      <c r="C12" s="4">
        <v>3300.0</v>
      </c>
      <c r="D12" s="5"/>
      <c r="E12" s="3" t="s">
        <v>17</v>
      </c>
      <c r="F12" s="8">
        <f>MIN($C5,$C12,$C17,$C20,$C35)</f>
        <v>3300</v>
      </c>
      <c r="G12" s="8">
        <f>MAX($C5,$C12,$C17,$C20,$C35)</f>
        <v>5000</v>
      </c>
      <c r="H12" s="8">
        <f>SUM($C5,$C12,$C17,$C20,$C35)</f>
        <v>22100</v>
      </c>
      <c r="I12" s="8">
        <f>AVERAGE($C5,$C12,$C17,$C20,$C35)</f>
        <v>4420</v>
      </c>
      <c r="J12" s="8">
        <f>COUNT($C5,$C12,$C17,$C20,$C35)</f>
        <v>5</v>
      </c>
      <c r="K12" s="8">
        <f t="shared" si="1"/>
        <v>0</v>
      </c>
      <c r="L12" s="8"/>
      <c r="M12" s="8"/>
      <c r="N12" s="5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11</v>
      </c>
      <c r="B13" s="3" t="s">
        <v>19</v>
      </c>
      <c r="C13" s="4">
        <v>4800.0</v>
      </c>
      <c r="D13" s="5"/>
      <c r="E13" s="3" t="s">
        <v>18</v>
      </c>
      <c r="F13" s="8">
        <f>MIN($C6,$C10,$C14,$C30,$C37)</f>
        <v>3100</v>
      </c>
      <c r="G13" s="8">
        <f>MAX($C6,$C10,$C14,$C30,$C37)</f>
        <v>4600</v>
      </c>
      <c r="H13" s="8">
        <f>SUM($C6,$C10,$C14,$C30,$C37)</f>
        <v>19900</v>
      </c>
      <c r="I13" s="8">
        <f>AVERAGE($C6,$C10,$C14,$C30,$C37)</f>
        <v>3980</v>
      </c>
      <c r="J13" s="8">
        <f>COUNT($C6,$C10,$C14,$C30,$C37)</f>
        <v>5</v>
      </c>
      <c r="K13" s="8">
        <f t="shared" si="1"/>
        <v>0</v>
      </c>
      <c r="L13" s="5"/>
      <c r="M13" s="8"/>
      <c r="N13" s="5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16</v>
      </c>
      <c r="B14" s="3" t="s">
        <v>18</v>
      </c>
      <c r="C14" s="4">
        <v>4600.0</v>
      </c>
      <c r="D14" s="5"/>
      <c r="E14" s="3" t="s">
        <v>20</v>
      </c>
      <c r="F14" s="8">
        <f>MIN($C9,$C15,$C25,$C27,$C32)</f>
        <v>1400</v>
      </c>
      <c r="G14" s="8">
        <f>MAX($C9,$C15,$C25,$C27,$C32)</f>
        <v>4600</v>
      </c>
      <c r="H14" s="8">
        <f>SUM($C9,$C15,$C25,$C27,$C32)</f>
        <v>14300</v>
      </c>
      <c r="I14" s="8">
        <f>AVERAGE($C9,$C15,$C25,$C27,$C32)</f>
        <v>2860</v>
      </c>
      <c r="J14" s="8">
        <f>COUNT($C9,$C15,$C25,$C27,$C32)</f>
        <v>5</v>
      </c>
      <c r="K14" s="8">
        <f t="shared" si="1"/>
        <v>0</v>
      </c>
      <c r="L14" s="11"/>
      <c r="M14" s="8"/>
      <c r="N14" s="5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20</v>
      </c>
      <c r="C15" s="4">
        <v>2000.0</v>
      </c>
      <c r="D15" s="5"/>
      <c r="E15" s="5"/>
      <c r="F15" s="5"/>
      <c r="G15" s="5"/>
      <c r="H15" s="5"/>
      <c r="I15" s="5"/>
      <c r="J15" s="5"/>
      <c r="K15" s="5"/>
      <c r="L15" s="11"/>
      <c r="M15" s="8"/>
      <c r="N15" s="5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16</v>
      </c>
      <c r="B16" s="3" t="s">
        <v>15</v>
      </c>
      <c r="C16" s="4">
        <v>4400.0</v>
      </c>
      <c r="D16" s="5"/>
      <c r="E16" s="6"/>
      <c r="F16" s="12" t="s">
        <v>22</v>
      </c>
      <c r="G16" s="12" t="s">
        <v>23</v>
      </c>
      <c r="H16" s="12" t="s">
        <v>24</v>
      </c>
      <c r="I16" s="12" t="s">
        <v>25</v>
      </c>
      <c r="J16" s="12" t="s">
        <v>26</v>
      </c>
      <c r="K16" s="12" t="s">
        <v>27</v>
      </c>
      <c r="L16" s="11"/>
      <c r="M16" s="8"/>
      <c r="N16" s="5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14</v>
      </c>
      <c r="B17" s="3" t="s">
        <v>17</v>
      </c>
      <c r="C17" s="4">
        <v>4700.0</v>
      </c>
      <c r="D17" s="13"/>
      <c r="E17" s="3" t="s">
        <v>3</v>
      </c>
      <c r="F17" s="8">
        <f t="shared" ref="F17:F20" si="2">MINIFS(C$2:C$37,A$2:A$37,E17)</f>
        <v>1100</v>
      </c>
      <c r="G17" s="8">
        <f t="shared" ref="G17:G20" si="3">MAXIFS(C$2:C$37,A$2:A$37,$E17)</f>
        <v>3700</v>
      </c>
      <c r="H17" s="8">
        <f t="shared" ref="H17:H20" si="4">SUMIFS(C$2:C$37,A$2:A$37,$E17)</f>
        <v>24600</v>
      </c>
      <c r="I17" s="10">
        <f t="shared" ref="I17:I20" si="5">AVERAGEIFS(C$2:C$37,A$2:A$37,E17)</f>
        <v>2733.333333</v>
      </c>
      <c r="J17" s="8">
        <f t="shared" ref="J17:J20" si="6">COUNTIFS(A$2:A$37,E17)</f>
        <v>9</v>
      </c>
      <c r="K17" s="8">
        <f t="shared" ref="K17:K27" si="7">H17-I17*J17</f>
        <v>0</v>
      </c>
      <c r="L17" s="8"/>
      <c r="M17" s="8"/>
      <c r="N17" s="5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15</v>
      </c>
      <c r="C18" s="4">
        <v>4800.0</v>
      </c>
      <c r="D18" s="13"/>
      <c r="E18" s="3" t="s">
        <v>11</v>
      </c>
      <c r="F18" s="8">
        <f t="shared" si="2"/>
        <v>1900</v>
      </c>
      <c r="G18" s="8">
        <f t="shared" si="3"/>
        <v>4900</v>
      </c>
      <c r="H18" s="8">
        <f t="shared" si="4"/>
        <v>33700</v>
      </c>
      <c r="I18" s="10">
        <f t="shared" si="5"/>
        <v>4212.5</v>
      </c>
      <c r="J18" s="8">
        <f t="shared" si="6"/>
        <v>8</v>
      </c>
      <c r="K18" s="8">
        <f t="shared" si="7"/>
        <v>0</v>
      </c>
      <c r="L18" s="8"/>
      <c r="M18" s="8"/>
      <c r="N18" s="5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14</v>
      </c>
      <c r="B19" s="3" t="s">
        <v>4</v>
      </c>
      <c r="C19" s="4">
        <v>1800.0</v>
      </c>
      <c r="D19" s="13"/>
      <c r="E19" s="3" t="s">
        <v>16</v>
      </c>
      <c r="F19" s="8">
        <f t="shared" si="2"/>
        <v>1400</v>
      </c>
      <c r="G19" s="8">
        <f t="shared" si="3"/>
        <v>5000</v>
      </c>
      <c r="H19" s="8">
        <f t="shared" si="4"/>
        <v>31100</v>
      </c>
      <c r="I19" s="10">
        <f t="shared" si="5"/>
        <v>3110</v>
      </c>
      <c r="J19" s="8">
        <f t="shared" si="6"/>
        <v>10</v>
      </c>
      <c r="K19" s="8">
        <f t="shared" si="7"/>
        <v>0</v>
      </c>
      <c r="L19" s="8"/>
      <c r="M19" s="8"/>
      <c r="N19" s="5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11</v>
      </c>
      <c r="B20" s="3" t="s">
        <v>17</v>
      </c>
      <c r="C20" s="4">
        <v>4900.0</v>
      </c>
      <c r="D20" s="5"/>
      <c r="E20" s="3" t="s">
        <v>14</v>
      </c>
      <c r="F20" s="8">
        <f t="shared" si="2"/>
        <v>1800</v>
      </c>
      <c r="G20" s="8">
        <f t="shared" si="3"/>
        <v>4700</v>
      </c>
      <c r="H20" s="8">
        <f t="shared" si="4"/>
        <v>33700</v>
      </c>
      <c r="I20" s="10">
        <f t="shared" si="5"/>
        <v>3744.444444</v>
      </c>
      <c r="J20" s="8">
        <f t="shared" si="6"/>
        <v>9</v>
      </c>
      <c r="K20" s="8">
        <f t="shared" si="7"/>
        <v>0</v>
      </c>
      <c r="L20" s="8"/>
      <c r="M20" s="14"/>
      <c r="N20" s="15"/>
      <c r="O20" s="15"/>
      <c r="P20" s="16"/>
      <c r="Q20" s="1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2700.0</v>
      </c>
      <c r="D21" s="5"/>
      <c r="E21" s="3" t="s">
        <v>15</v>
      </c>
      <c r="F21" s="8">
        <f t="shared" ref="F21:F23" si="8">MINIFS(C$2:C$37,B$2:B$37,E21)</f>
        <v>2900</v>
      </c>
      <c r="G21" s="8">
        <f t="shared" ref="G21:G23" si="9">MAXIFS(C$2:C$37,B$2:B$37,$E21)</f>
        <v>4800</v>
      </c>
      <c r="H21" s="8">
        <f t="shared" ref="H21:H23" si="10">SUMIFS(C$2:C$37,B$2:B$37,$E21)</f>
        <v>22000</v>
      </c>
      <c r="I21" s="10">
        <f t="shared" ref="I21:I23" si="11">AVERAGEIFS(C$2:C$37,B$2:B$37,$E21)</f>
        <v>3666.666667</v>
      </c>
      <c r="J21" s="8">
        <f t="shared" ref="J21:J23" si="12">COUNTIFS(B$2:B$37,$E21)</f>
        <v>6</v>
      </c>
      <c r="K21" s="8">
        <f t="shared" si="7"/>
        <v>0</v>
      </c>
      <c r="L21" s="8"/>
      <c r="M21" s="8"/>
      <c r="N21" s="5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11</v>
      </c>
      <c r="B22" s="3" t="s">
        <v>4</v>
      </c>
      <c r="C22" s="4">
        <v>4700.0</v>
      </c>
      <c r="D22" s="5"/>
      <c r="E22" s="3" t="s">
        <v>4</v>
      </c>
      <c r="F22" s="8">
        <f t="shared" si="8"/>
        <v>1100</v>
      </c>
      <c r="G22" s="8">
        <f t="shared" si="9"/>
        <v>4700</v>
      </c>
      <c r="H22" s="8">
        <f t="shared" si="10"/>
        <v>13900</v>
      </c>
      <c r="I22" s="8">
        <f t="shared" si="11"/>
        <v>2780</v>
      </c>
      <c r="J22" s="8">
        <f t="shared" si="12"/>
        <v>5</v>
      </c>
      <c r="K22" s="8">
        <f t="shared" si="7"/>
        <v>0</v>
      </c>
      <c r="L22" s="8"/>
      <c r="M22" s="8"/>
      <c r="N22" s="5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</v>
      </c>
      <c r="B23" s="3" t="s">
        <v>15</v>
      </c>
      <c r="C23" s="4">
        <v>3400.0</v>
      </c>
      <c r="D23" s="5"/>
      <c r="E23" s="3" t="s">
        <v>12</v>
      </c>
      <c r="F23" s="8">
        <f t="shared" si="8"/>
        <v>1500</v>
      </c>
      <c r="G23" s="8">
        <f t="shared" si="9"/>
        <v>3800</v>
      </c>
      <c r="H23" s="8">
        <f t="shared" si="10"/>
        <v>12900</v>
      </c>
      <c r="I23" s="8">
        <f t="shared" si="11"/>
        <v>2580</v>
      </c>
      <c r="J23" s="8">
        <f t="shared" si="12"/>
        <v>5</v>
      </c>
      <c r="K23" s="8">
        <f t="shared" si="7"/>
        <v>0</v>
      </c>
      <c r="L23" s="5"/>
      <c r="M23" s="5"/>
      <c r="N23" s="5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16</v>
      </c>
      <c r="B24" s="3" t="s">
        <v>12</v>
      </c>
      <c r="C24" s="4">
        <v>1500.0</v>
      </c>
      <c r="D24" s="5"/>
      <c r="E24" s="3" t="s">
        <v>21</v>
      </c>
      <c r="F24" s="14">
        <v>2300.0</v>
      </c>
      <c r="G24" s="15">
        <v>4800.0</v>
      </c>
      <c r="H24" s="15">
        <v>18000.0</v>
      </c>
      <c r="I24" s="16">
        <v>3600.0</v>
      </c>
      <c r="J24" s="16">
        <v>5.0</v>
      </c>
      <c r="K24" s="8">
        <f t="shared" si="7"/>
        <v>0</v>
      </c>
      <c r="L24" s="5"/>
      <c r="M24" s="5"/>
      <c r="N24" s="5"/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14</v>
      </c>
      <c r="B25" s="3" t="s">
        <v>20</v>
      </c>
      <c r="C25" s="4">
        <v>4600.0</v>
      </c>
      <c r="D25" s="5"/>
      <c r="E25" s="3" t="s">
        <v>17</v>
      </c>
      <c r="F25" s="8">
        <f t="shared" ref="F25:F27" si="13">MINIFS(C$2:C$37,B$2:B$37,E25)</f>
        <v>3300</v>
      </c>
      <c r="G25" s="8">
        <f>SUMIFS(C$2:C$37,B$2:B$37,$E25)</f>
        <v>22100</v>
      </c>
      <c r="H25" s="8">
        <f t="shared" ref="H25:H27" si="14">SUMIFS(C$2:C$37,B$2:B$37,$E25)</f>
        <v>22100</v>
      </c>
      <c r="I25" s="8">
        <f t="shared" ref="I25:I27" si="15">AVERAGEIFS(C$2:C$37,B$2:B$37,$E25)</f>
        <v>4420</v>
      </c>
      <c r="J25" s="8">
        <f t="shared" ref="J25:J27" si="16">COUNTIFS(B$2:B$37,$E25)</f>
        <v>5</v>
      </c>
      <c r="K25" s="8">
        <f t="shared" si="7"/>
        <v>0</v>
      </c>
      <c r="L25" s="5"/>
      <c r="M25" s="5"/>
      <c r="N25" s="5"/>
      <c r="O25" s="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3</v>
      </c>
      <c r="B26" s="3" t="s">
        <v>19</v>
      </c>
      <c r="C26" s="4">
        <v>3700.0</v>
      </c>
      <c r="D26" s="5"/>
      <c r="E26" s="3" t="s">
        <v>18</v>
      </c>
      <c r="F26" s="8">
        <f t="shared" si="13"/>
        <v>3100</v>
      </c>
      <c r="G26" s="8">
        <f t="shared" ref="G26:G27" si="17">MAXIFS(C$2:C$37,B$2:B$37,$E26)</f>
        <v>4600</v>
      </c>
      <c r="H26" s="8">
        <f t="shared" si="14"/>
        <v>19900</v>
      </c>
      <c r="I26" s="8">
        <f t="shared" si="15"/>
        <v>3980</v>
      </c>
      <c r="J26" s="8">
        <f t="shared" si="16"/>
        <v>5</v>
      </c>
      <c r="K26" s="8">
        <f t="shared" si="7"/>
        <v>0</v>
      </c>
      <c r="L26" s="5"/>
      <c r="M26" s="5"/>
      <c r="N26" s="5"/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16</v>
      </c>
      <c r="B27" s="3" t="s">
        <v>20</v>
      </c>
      <c r="C27" s="4">
        <v>1400.0</v>
      </c>
      <c r="D27" s="5"/>
      <c r="E27" s="3" t="s">
        <v>20</v>
      </c>
      <c r="F27" s="8">
        <f t="shared" si="13"/>
        <v>1400</v>
      </c>
      <c r="G27" s="8">
        <f t="shared" si="17"/>
        <v>4600</v>
      </c>
      <c r="H27" s="8">
        <f t="shared" si="14"/>
        <v>14300</v>
      </c>
      <c r="I27" s="8">
        <f t="shared" si="15"/>
        <v>2860</v>
      </c>
      <c r="J27" s="8">
        <f t="shared" si="16"/>
        <v>5</v>
      </c>
      <c r="K27" s="8">
        <f t="shared" si="7"/>
        <v>0</v>
      </c>
      <c r="L27" s="5"/>
      <c r="M27" s="5"/>
      <c r="N27" s="5"/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14</v>
      </c>
      <c r="B28" s="3" t="s">
        <v>12</v>
      </c>
      <c r="C28" s="4">
        <v>3000.0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16</v>
      </c>
      <c r="B29" s="3" t="s">
        <v>15</v>
      </c>
      <c r="C29" s="4">
        <v>3100.0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11</v>
      </c>
      <c r="B30" s="3" t="s">
        <v>18</v>
      </c>
      <c r="C30" s="4">
        <v>4600.0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3</v>
      </c>
      <c r="B31" s="3" t="s">
        <v>12</v>
      </c>
      <c r="C31" s="4">
        <v>1900.0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14</v>
      </c>
      <c r="B32" s="3" t="s">
        <v>20</v>
      </c>
      <c r="C32" s="4">
        <v>4400.0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16</v>
      </c>
      <c r="B33" s="3" t="s">
        <v>19</v>
      </c>
      <c r="C33" s="4">
        <v>2500.0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14</v>
      </c>
      <c r="B34" s="3" t="s">
        <v>15</v>
      </c>
      <c r="C34" s="17">
        <v>3400.0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11</v>
      </c>
      <c r="B35" s="3" t="s">
        <v>17</v>
      </c>
      <c r="C35" s="17">
        <v>4200.0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16</v>
      </c>
      <c r="B36" s="3" t="s">
        <v>4</v>
      </c>
      <c r="C36" s="17">
        <v>3600.0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3</v>
      </c>
      <c r="B37" s="3" t="s">
        <v>18</v>
      </c>
      <c r="C37" s="17">
        <v>3100.0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6"/>
      <c r="B38" s="16"/>
      <c r="C38" s="1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6"/>
      <c r="B39" s="16"/>
      <c r="C39" s="1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6"/>
      <c r="B40" s="16"/>
      <c r="C40" s="1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6"/>
      <c r="B41" s="2"/>
      <c r="C41" s="1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6"/>
      <c r="B42" s="2"/>
      <c r="C42" s="1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8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8"/>
      <c r="D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8"/>
      <c r="D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8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8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8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8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8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8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8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8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8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8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8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8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9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9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9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9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9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9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9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9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9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9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9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9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