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DBS-Study\Sem 1 - Quantitative Financial modelling\CA3\"/>
    </mc:Choice>
  </mc:AlternateContent>
  <xr:revisionPtr revIDLastSave="0" documentId="13_ncr:1_{98A0AF15-981A-40E8-9CAA-C9AEF835627F}" xr6:coauthVersionLast="47" xr6:coauthVersionMax="47" xr10:uidLastSave="{00000000-0000-0000-0000-000000000000}"/>
  <bookViews>
    <workbookView xWindow="-108" yWindow="-108" windowWidth="23256" windowHeight="12456" activeTab="2" xr2:uid="{00000000-000D-0000-FFFF-FFFF00000000}"/>
  </bookViews>
  <sheets>
    <sheet name="Q1-PortfolioConstruction" sheetId="1" r:id="rId1"/>
    <sheet name="Q2 - Valuation" sheetId="2" r:id="rId2"/>
    <sheet name="Q3-GeneralDescriptiveStatistics" sheetId="4"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2" l="1"/>
  <c r="D22" i="2"/>
  <c r="G21" i="2"/>
  <c r="H21" i="2" s="1"/>
  <c r="D39" i="4"/>
  <c r="E39" i="4"/>
  <c r="F39" i="4"/>
  <c r="G39" i="4"/>
  <c r="H39" i="4"/>
  <c r="I39" i="4"/>
  <c r="J39" i="4"/>
  <c r="K39" i="4"/>
  <c r="L39" i="4"/>
  <c r="M39" i="4"/>
  <c r="N39" i="4"/>
  <c r="C39" i="4"/>
  <c r="E77" i="4"/>
  <c r="D77" i="4"/>
  <c r="E76" i="4"/>
  <c r="D76" i="4"/>
  <c r="E75" i="4"/>
  <c r="D75" i="4"/>
  <c r="E74" i="4"/>
  <c r="D74" i="4"/>
  <c r="E73" i="4"/>
  <c r="D73" i="4"/>
  <c r="E72" i="4"/>
  <c r="D72" i="4"/>
  <c r="E71" i="4"/>
  <c r="D71" i="4"/>
  <c r="E70" i="4"/>
  <c r="D70" i="4"/>
  <c r="E69" i="4"/>
  <c r="D69" i="4"/>
  <c r="E68" i="4"/>
  <c r="D68" i="4"/>
  <c r="E67" i="4"/>
  <c r="D67" i="4"/>
  <c r="D55" i="4"/>
  <c r="E55" i="4" s="1"/>
  <c r="D54" i="4"/>
  <c r="E54" i="4" s="1"/>
  <c r="D53" i="4"/>
  <c r="E53" i="4" s="1"/>
  <c r="D52" i="4"/>
  <c r="E52" i="4" s="1"/>
  <c r="D51" i="4"/>
  <c r="E51" i="4" s="1"/>
  <c r="D50" i="4"/>
  <c r="E50" i="4" s="1"/>
  <c r="D49" i="4"/>
  <c r="E49" i="4" s="1"/>
  <c r="D48" i="4"/>
  <c r="E48" i="4" s="1"/>
  <c r="D47" i="4"/>
  <c r="E47" i="4" s="1"/>
  <c r="D46" i="4"/>
  <c r="E46" i="4" s="1"/>
  <c r="D45" i="4"/>
  <c r="E45" i="4" s="1"/>
  <c r="R23" i="1"/>
  <c r="R24" i="1" s="1"/>
  <c r="D23" i="1"/>
  <c r="D24" i="1" s="1"/>
  <c r="R20" i="1"/>
  <c r="D19" i="1"/>
  <c r="F72" i="4" l="1"/>
  <c r="H23" i="2"/>
  <c r="I21" i="2"/>
  <c r="G23" i="2"/>
  <c r="F67" i="4"/>
  <c r="F71" i="4"/>
  <c r="F75" i="4"/>
  <c r="F74" i="4"/>
  <c r="F69" i="4"/>
  <c r="F73" i="4"/>
  <c r="F77" i="4"/>
  <c r="E56" i="4"/>
  <c r="C59" i="4" s="1"/>
  <c r="F76" i="4"/>
  <c r="F68" i="4"/>
  <c r="F70" i="4"/>
  <c r="C58" i="4"/>
  <c r="J21" i="2" l="1"/>
  <c r="I23" i="2"/>
  <c r="C81" i="4"/>
  <c r="C80" i="4"/>
  <c r="K21" i="2" l="1"/>
  <c r="J23" i="2"/>
  <c r="C82" i="4"/>
  <c r="L21" i="2" l="1"/>
  <c r="K23" i="2"/>
  <c r="M21" i="2" l="1"/>
  <c r="L23" i="2"/>
  <c r="N21" i="2" l="1"/>
  <c r="M23" i="2"/>
  <c r="O21" i="2" l="1"/>
  <c r="N23" i="2"/>
  <c r="P21" i="2" l="1"/>
  <c r="O23" i="2"/>
  <c r="P23" i="2" l="1"/>
  <c r="Q21" i="2"/>
  <c r="R21" i="2" l="1"/>
  <c r="Q23" i="2"/>
  <c r="S21" i="2" l="1"/>
  <c r="R23" i="2"/>
  <c r="T21" i="2" l="1"/>
  <c r="S23" i="2"/>
  <c r="T23" i="2" l="1"/>
  <c r="U21" i="2"/>
  <c r="U23" i="2" s="1"/>
  <c r="G24" i="2" s="1"/>
  <c r="G25" i="2" s="1"/>
</calcChain>
</file>

<file path=xl/sharedStrings.xml><?xml version="1.0" encoding="utf-8"?>
<sst xmlns="http://schemas.openxmlformats.org/spreadsheetml/2006/main" count="137" uniqueCount="100">
  <si>
    <t>Rough Calculation Worksheet</t>
  </si>
  <si>
    <t>X1</t>
  </si>
  <si>
    <t>X2</t>
  </si>
  <si>
    <t>Expected Return</t>
  </si>
  <si>
    <t>µ / r</t>
  </si>
  <si>
    <t>µ</t>
  </si>
  <si>
    <t>Weights</t>
  </si>
  <si>
    <t>x</t>
  </si>
  <si>
    <t>Risk</t>
  </si>
  <si>
    <t>σ</t>
  </si>
  <si>
    <t>(i) Portfolio Return</t>
  </si>
  <si>
    <t>Correlation Cov</t>
  </si>
  <si>
    <t>ƿ</t>
  </si>
  <si>
    <t>Portfolio Variance</t>
  </si>
  <si>
    <t>(ii) Portfolio Risk</t>
  </si>
  <si>
    <t>Commercial Property</t>
  </si>
  <si>
    <t>Year</t>
  </si>
  <si>
    <t>Rental Income</t>
  </si>
  <si>
    <t>Cash Flow</t>
  </si>
  <si>
    <t>Yield</t>
  </si>
  <si>
    <t>Period</t>
  </si>
  <si>
    <t>Lease</t>
  </si>
  <si>
    <t>15 years</t>
  </si>
  <si>
    <t xml:space="preserve">NPV of Cashflow </t>
  </si>
  <si>
    <t>Sum of NPV</t>
  </si>
  <si>
    <t xml:space="preserve">Note 01 </t>
  </si>
  <si>
    <t>Market Risk</t>
  </si>
  <si>
    <t>Tenant Risk</t>
  </si>
  <si>
    <t>Liquidity Risk</t>
  </si>
  <si>
    <t>Political Risk</t>
  </si>
  <si>
    <t xml:space="preserve">Inflation </t>
  </si>
  <si>
    <t>Risk free rate</t>
  </si>
  <si>
    <t xml:space="preserve">Discount Rate </t>
  </si>
  <si>
    <t>Intrinsic value</t>
  </si>
  <si>
    <t>Margin of safety</t>
  </si>
  <si>
    <t>Opportunity cost</t>
  </si>
  <si>
    <t>Constructing the discount rate involved making the following assumptions:</t>
  </si>
  <si>
    <t>Low interest rates</t>
  </si>
  <si>
    <t>Low inflation</t>
  </si>
  <si>
    <t>Positive economic growth</t>
  </si>
  <si>
    <t>Low market risk</t>
  </si>
  <si>
    <t>Low tenant risk</t>
  </si>
  <si>
    <t>Note 02</t>
  </si>
  <si>
    <t>In this case, the €18,215,828 Net Present Value (NPV) of the commercial property clarifies its inherent value. The net present value (NPV) of the property is the present value of the expected future cash flows. This number is an essential indicator of the real worth of the property, taking into account variables like yield, length of lease, and rental revenue. The fact that the NPV is positive indicates that the property has significant intrinsic value from an economic viewpoint.</t>
  </si>
  <si>
    <t>When evaluating the reliability of an investment, the margin of safety concept is important. It measures the gap between the current market price of an investment and its true value. The commercial property's positive net present value, which stands at €18,215,828 in this instance, indicates an important level of safety. The property provides a financial buffer against unanticipated risks or uncertainties as its true value is substantially greater than its current market figure. The property is more appealing as a possibly safe investment due to this favorable difference.</t>
  </si>
  <si>
    <t>A positive net present value (NPV) suggests a good margin of safety, but a comprehensive process of decision-making must take into account the opportunity cost as well. The profits sacrificed while choosing one investment over another are referred to as opportunity costs. The NPV of the commercial property should be compared with alternative investment options in order to calculate opportunity cost. The property might not be the best option if there are other investments with better net present values. Thus, when choosing amongst many investment options, it is essential to do an in-depth research that takes opportunity cost into account.</t>
  </si>
  <si>
    <t>Answer -  01</t>
  </si>
  <si>
    <t>The formula for a simple price index is:</t>
  </si>
  <si>
    <t>Index  =</t>
  </si>
  <si>
    <t>Price in the Current Period</t>
  </si>
  <si>
    <t>x100</t>
  </si>
  <si>
    <t>Price in the Base Period</t>
  </si>
  <si>
    <t xml:space="preserve">Using June as the base period  - </t>
  </si>
  <si>
    <t>June</t>
  </si>
  <si>
    <t xml:space="preserve">December </t>
  </si>
  <si>
    <t xml:space="preserve">January </t>
  </si>
  <si>
    <t>February</t>
  </si>
  <si>
    <t>March</t>
  </si>
  <si>
    <t>April</t>
  </si>
  <si>
    <t>May</t>
  </si>
  <si>
    <t>July</t>
  </si>
  <si>
    <t>August</t>
  </si>
  <si>
    <t>September</t>
  </si>
  <si>
    <t>October</t>
  </si>
  <si>
    <t>November</t>
  </si>
  <si>
    <t>Answer -  02</t>
  </si>
  <si>
    <t xml:space="preserve">Return </t>
  </si>
  <si>
    <t>Return + 1</t>
  </si>
  <si>
    <t xml:space="preserve"> </t>
  </si>
  <si>
    <t>Note 03</t>
  </si>
  <si>
    <t>Arith mean</t>
  </si>
  <si>
    <t>Geometric Mean</t>
  </si>
  <si>
    <t>Answer -  03</t>
  </si>
  <si>
    <t>Annual Risk Free rate</t>
  </si>
  <si>
    <t>Monthly RFR</t>
  </si>
  <si>
    <t>Exess Return</t>
  </si>
  <si>
    <t>Mean</t>
  </si>
  <si>
    <t>SD</t>
  </si>
  <si>
    <t>Sharp Ratio</t>
  </si>
  <si>
    <t>Note 04</t>
  </si>
  <si>
    <t>A negative Sharpe ratio means that, historically, the investment has produced a return that is less than what would have been possible with a benchmark that reflects minimal risk or a risk-free investment. Given the negative outcome, investors would have been better off making a risk-free investment and assuming the insufficiency of the risk-adjusted return. Considering the amount of risk involved, this negative score indicates that the portfolio hasn't been effective in generating returns.</t>
  </si>
  <si>
    <t>FORMULA of NPV Cash Flow</t>
  </si>
  <si>
    <t>CASHFLOW</t>
  </si>
  <si>
    <t>(1+ DR)^N</t>
  </si>
  <si>
    <t>Calculation of Discount Rate</t>
  </si>
  <si>
    <t>Positive NPV</t>
  </si>
  <si>
    <t>Answers</t>
  </si>
  <si>
    <r>
      <t xml:space="preserve">Because the </t>
    </r>
    <r>
      <rPr>
        <b/>
        <sz val="11"/>
        <color theme="1"/>
        <rFont val="Calibri"/>
        <family val="2"/>
        <scheme val="minor"/>
      </rPr>
      <t>Geometric Mean</t>
    </r>
    <r>
      <rPr>
        <sz val="11"/>
        <color theme="1"/>
        <rFont val="Calibri"/>
        <family val="2"/>
        <scheme val="minor"/>
      </rPr>
      <t xml:space="preserve"> takes compounding effects into account and offers a genuine reflection of the effects of negative compounding, hence it reflects more accurate outcome.</t>
    </r>
  </si>
  <si>
    <t>Formula of Geometric Mean</t>
  </si>
  <si>
    <t>Product(Return + 1)^(1/n)-1</t>
  </si>
  <si>
    <t>(iii)</t>
  </si>
  <si>
    <r>
      <t xml:space="preserve">In our calculation we can observe the </t>
    </r>
    <r>
      <rPr>
        <b/>
        <sz val="11"/>
        <color theme="1"/>
        <rFont val="Calibri"/>
        <family val="2"/>
        <scheme val="minor"/>
      </rPr>
      <t xml:space="preserve">Portfolio Expected Return is 11.10% </t>
    </r>
    <r>
      <rPr>
        <sz val="11"/>
        <color theme="1"/>
        <rFont val="Calibri"/>
        <family val="2"/>
        <scheme val="minor"/>
      </rPr>
      <t xml:space="preserve">and </t>
    </r>
    <r>
      <rPr>
        <b/>
        <sz val="11"/>
        <color theme="1"/>
        <rFont val="Calibri"/>
        <family val="2"/>
        <scheme val="minor"/>
      </rPr>
      <t xml:space="preserve">Portfolio Risk is 19.42%. </t>
    </r>
    <r>
      <rPr>
        <sz val="11"/>
        <color theme="1"/>
        <rFont val="Calibri"/>
        <family val="2"/>
        <scheme val="minor"/>
      </rPr>
      <t xml:space="preserve">It is to be noted asset-X2 has higher standard deviation as well gives higher mean return. If we reduce the weight of the asset X2, the overall Portoflio Risk will get reduced but the Portfolio Return also comes down. On other hand if we have lesser Correlation among the assets i.e the value of P comes down then it is observed the Portfolio Risk will get reduced without impacting Portfolio Return. So we should keep in focus to have lesser correlation among Asset within the portoflio.                                                                                                                                                                                                                              
As we know one of the key component of Modern Portfolio Theory - </t>
    </r>
    <r>
      <rPr>
        <b/>
        <sz val="11"/>
        <color theme="1"/>
        <rFont val="Calibri"/>
        <family val="2"/>
        <scheme val="minor"/>
      </rPr>
      <t>Diversification of Portfolio Investing Basket</t>
    </r>
    <r>
      <rPr>
        <sz val="11"/>
        <color theme="1"/>
        <rFont val="Calibri"/>
        <family val="2"/>
        <scheme val="minor"/>
      </rPr>
      <t xml:space="preserve"> can help to optimisie the </t>
    </r>
    <r>
      <rPr>
        <b/>
        <sz val="11"/>
        <color theme="1"/>
        <rFont val="Calibri"/>
        <family val="2"/>
        <scheme val="minor"/>
      </rPr>
      <t>Risk-Adjusted Profit.</t>
    </r>
    <r>
      <rPr>
        <sz val="11"/>
        <color theme="1"/>
        <rFont val="Calibri"/>
        <family val="2"/>
        <scheme val="minor"/>
      </rPr>
      <t xml:space="preserve"> Such diversification should be done basis the </t>
    </r>
    <r>
      <rPr>
        <b/>
        <sz val="11"/>
        <color theme="1"/>
        <rFont val="Calibri"/>
        <family val="2"/>
        <scheme val="minor"/>
      </rPr>
      <t>Individual Risk Tolerance</t>
    </r>
    <r>
      <rPr>
        <sz val="11"/>
        <color theme="1"/>
        <rFont val="Calibri"/>
        <family val="2"/>
        <scheme val="minor"/>
      </rPr>
      <t xml:space="preserve">. Proper diversification can help to reduce the Riskiness of the Portfolio. Further it should be also noted  that Portfolio Risk is dependent upon </t>
    </r>
    <r>
      <rPr>
        <b/>
        <sz val="12"/>
        <color theme="1"/>
        <rFont val="Calibri"/>
        <family val="2"/>
        <scheme val="minor"/>
      </rPr>
      <t>Correlation between Assets</t>
    </r>
    <r>
      <rPr>
        <sz val="11"/>
        <color theme="1"/>
        <rFont val="Calibri"/>
        <family val="2"/>
        <scheme val="minor"/>
      </rPr>
      <t xml:space="preserve">.Correlation gives a scale or measure of the Risk unlike Covariance which only indicates direction of the relationship between the Assets. </t>
    </r>
    <r>
      <rPr>
        <b/>
        <sz val="11"/>
        <color theme="1"/>
        <rFont val="Calibri"/>
        <family val="2"/>
        <scheme val="minor"/>
      </rPr>
      <t>Lower is the correlation between assets in any portfolio lesser will be the Risk.</t>
    </r>
    <r>
      <rPr>
        <sz val="11"/>
        <color theme="1"/>
        <rFont val="Calibri"/>
        <family val="2"/>
        <scheme val="minor"/>
      </rPr>
      <t xml:space="preserve"> There should not be autocorrelation among the variables under consideration. Negative Correlation between portfolio Assets reduces major Portfolio Risk. We should consider the proper diversification into asset class as referred in a </t>
    </r>
    <r>
      <rPr>
        <b/>
        <sz val="11"/>
        <color theme="1"/>
        <rFont val="Calibri"/>
        <family val="2"/>
        <scheme val="minor"/>
      </rPr>
      <t>Dragon Portfolio in The Allegory of the Hawk &amp; Serpent</t>
    </r>
    <r>
      <rPr>
        <sz val="11"/>
        <color theme="1"/>
        <rFont val="Calibri"/>
        <family val="2"/>
        <scheme val="minor"/>
      </rPr>
      <t xml:space="preserve">,  comprising - Equity, Gold, Fixed Income, Commodity Trading and also consider the long volatility in the market during any stress regime. </t>
    </r>
    <r>
      <rPr>
        <b/>
        <sz val="11"/>
        <color theme="1"/>
        <rFont val="Calibri"/>
        <family val="2"/>
        <scheme val="minor"/>
      </rPr>
      <t xml:space="preserve"> Sharpe Ratio </t>
    </r>
    <r>
      <rPr>
        <sz val="11"/>
        <color theme="1"/>
        <rFont val="Calibri"/>
        <family val="2"/>
        <scheme val="minor"/>
      </rPr>
      <t xml:space="preserve">is an important tool that can be considered for improving the Portfolio Risk Adjusted Return. Sharpe Ratio is often used to </t>
    </r>
    <r>
      <rPr>
        <b/>
        <sz val="11"/>
        <color theme="1"/>
        <rFont val="Calibri"/>
        <family val="2"/>
        <scheme val="minor"/>
      </rPr>
      <t xml:space="preserve">Measure Return of Asset per unit of Risk. </t>
    </r>
    <r>
      <rPr>
        <sz val="11"/>
        <color theme="1"/>
        <rFont val="Calibri"/>
        <family val="2"/>
        <scheme val="minor"/>
      </rPr>
      <t>Higher Sharpe Ratio increases Asset Return and vice versa. To improve Portfolio Return we need to increase Weights of Asset (x) with higher Sharpe Ratio.</t>
    </r>
    <r>
      <rPr>
        <b/>
        <sz val="11"/>
        <color theme="1"/>
        <rFont val="Calibri"/>
        <family val="2"/>
        <scheme val="minor"/>
      </rPr>
      <t xml:space="preserve"> </t>
    </r>
  </si>
  <si>
    <t>(iv)</t>
  </si>
  <si>
    <r>
      <rPr>
        <b/>
        <sz val="11"/>
        <color theme="1"/>
        <rFont val="Calibri"/>
        <family val="2"/>
        <scheme val="minor"/>
      </rPr>
      <t>Expected Value or Expected Return,</t>
    </r>
    <r>
      <rPr>
        <sz val="11"/>
        <color theme="1"/>
        <rFont val="Calibri"/>
        <family val="2"/>
        <scheme val="minor"/>
      </rPr>
      <t xml:space="preserve"> is an </t>
    </r>
    <r>
      <rPr>
        <u/>
        <sz val="11"/>
        <color theme="1"/>
        <rFont val="Calibri"/>
        <family val="2"/>
        <scheme val="minor"/>
      </rPr>
      <t>Arithmetic Mean of possible values of a random variable weighted by the probability of its outcome.</t>
    </r>
    <r>
      <rPr>
        <sz val="11"/>
        <color theme="1"/>
        <rFont val="Calibri"/>
        <family val="2"/>
        <scheme val="minor"/>
      </rPr>
      <t xml:space="preserve"> Investors use expected value to estimate the worth of investments, often relative to their risk. In Modern Portfolio Theory, attempts to calculate the optimal portfolio allocation of an investors basis their Expected Value and Risk Apetite. Expected Value can be broadly classified as </t>
    </r>
    <r>
      <rPr>
        <b/>
        <sz val="11"/>
        <color theme="1"/>
        <rFont val="Calibri"/>
        <family val="2"/>
        <scheme val="minor"/>
      </rPr>
      <t>Unconditional Expected Return and Conditional Expected Return</t>
    </r>
    <r>
      <rPr>
        <sz val="11"/>
        <color theme="1"/>
        <rFont val="Calibri"/>
        <family val="2"/>
        <scheme val="minor"/>
      </rPr>
      <t xml:space="preserve">.                                                                                                 
</t>
    </r>
    <r>
      <rPr>
        <b/>
        <sz val="11"/>
        <color theme="1"/>
        <rFont val="Calibri"/>
        <family val="2"/>
        <scheme val="minor"/>
      </rPr>
      <t>Unconditional Expected Return</t>
    </r>
    <r>
      <rPr>
        <sz val="11"/>
        <color theme="1"/>
        <rFont val="Calibri"/>
        <family val="2"/>
        <scheme val="minor"/>
      </rPr>
      <t xml:space="preserve"> is not conditional on the information as available to us today.It simply denotes to the </t>
    </r>
    <r>
      <rPr>
        <b/>
        <sz val="11"/>
        <color theme="1"/>
        <rFont val="Calibri"/>
        <family val="2"/>
        <scheme val="minor"/>
      </rPr>
      <t xml:space="preserve">Historical Average Return </t>
    </r>
    <r>
      <rPr>
        <sz val="11"/>
        <color theme="1"/>
        <rFont val="Calibri"/>
        <family val="2"/>
        <scheme val="minor"/>
      </rPr>
      <t xml:space="preserve">of an asset over a period of time without considering any Economic, Financial condition prevailing today and </t>
    </r>
    <r>
      <rPr>
        <u/>
        <sz val="11"/>
        <color theme="1"/>
        <rFont val="Calibri"/>
        <family val="2"/>
        <scheme val="minor"/>
      </rPr>
      <t>always tends to be constant.</t>
    </r>
    <r>
      <rPr>
        <sz val="11"/>
        <color theme="1"/>
        <rFont val="Calibri"/>
        <family val="2"/>
        <scheme val="minor"/>
      </rPr>
      <t xml:space="preserve"> It is the most trending method to calculate Average/ Mean Return in any asset portfolio. </t>
    </r>
    <r>
      <rPr>
        <b/>
        <sz val="11"/>
        <color theme="1"/>
        <rFont val="Calibri"/>
        <family val="2"/>
        <scheme val="minor"/>
      </rPr>
      <t>Conditional Expected Return</t>
    </r>
    <r>
      <rPr>
        <sz val="11"/>
        <color theme="1"/>
        <rFont val="Calibri"/>
        <family val="2"/>
        <scheme val="minor"/>
      </rPr>
      <t xml:space="preserve"> on other hand is often used under Tacticle Asset Allocation method to calculate Mean Value. It is </t>
    </r>
    <r>
      <rPr>
        <u/>
        <sz val="11"/>
        <color theme="1"/>
        <rFont val="Calibri"/>
        <family val="2"/>
        <scheme val="minor"/>
      </rPr>
      <t>based on fundamental information as available as on date about Economic, Political and Financial market</t>
    </r>
    <r>
      <rPr>
        <sz val="11"/>
        <color theme="1"/>
        <rFont val="Calibri"/>
        <family val="2"/>
        <scheme val="minor"/>
      </rPr>
      <t>. Any relevant information that available today to determine or forcast the future value of an asset is considered under Conditional Expected Return. It is more meaningful way to determine any asset return although not the conventional method.</t>
    </r>
  </si>
  <si>
    <r>
      <rPr>
        <b/>
        <sz val="11"/>
        <color theme="1"/>
        <rFont val="Calibri"/>
        <family val="2"/>
        <scheme val="minor"/>
      </rPr>
      <t xml:space="preserve">Mean Reversion </t>
    </r>
    <r>
      <rPr>
        <sz val="11"/>
        <color theme="1"/>
        <rFont val="Calibri"/>
        <family val="2"/>
        <scheme val="minor"/>
      </rPr>
      <t xml:space="preserve">states that any asset price will eventually return to their </t>
    </r>
    <r>
      <rPr>
        <u/>
        <sz val="11"/>
        <color theme="1"/>
        <rFont val="Calibri"/>
        <family val="2"/>
        <scheme val="minor"/>
      </rPr>
      <t>Long Term Mean Average</t>
    </r>
    <r>
      <rPr>
        <sz val="11"/>
        <color theme="1"/>
        <rFont val="Calibri"/>
        <family val="2"/>
        <scheme val="minor"/>
      </rPr>
      <t xml:space="preserve">. The concept is based on Unconditional Expectation wherein the asset price and its historical return will tend towards its long term average over a period of time.It is considered as a force that tends to take the Return of an Asset towards its Mean Value or Central Tendency. Greater the deviation of the asset price from Mean higher is the probability that asset price will move closer to its Mean in future. </t>
    </r>
    <r>
      <rPr>
        <b/>
        <u/>
        <sz val="11"/>
        <color theme="1"/>
        <rFont val="Calibri"/>
        <family val="2"/>
        <scheme val="minor"/>
      </rPr>
      <t>The concept is widely used in portolio construction to determine Financial Time Series data.</t>
    </r>
    <r>
      <rPr>
        <sz val="11"/>
        <color theme="1"/>
        <rFont val="Calibri"/>
        <family val="2"/>
        <scheme val="minor"/>
      </rPr>
      <t xml:space="preserve"> It is a structured and versatile method used widely to calculated portofolio return from Intra-Day calculation to Long Term positions. However in case of any stressed regime or economic turmoil this strategy might fail to calculate the pattern resulting in sudden loss. This strategy aims to identify assets that are either overvalued or undervalued and tend to based on the expectation that they will revert to their mean value over a period of time.</t>
    </r>
  </si>
  <si>
    <t>(v)</t>
  </si>
  <si>
    <t>Portfolio Return</t>
  </si>
  <si>
    <t xml:space="preserve">(i) </t>
  </si>
  <si>
    <t>Portfolio Risk</t>
  </si>
  <si>
    <t xml:space="preserve">(ii)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</si>
</sst>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quot;₹&quot;\ * #,##0.00_ ;_ &quot;₹&quot;\ * \-#,##0.00_ ;_ &quot;₹&quot;\ * &quot;-&quot;??_ ;_ @_ "/>
    <numFmt numFmtId="164" formatCode="&quot;€&quot;#,##0;[Red]\-&quot;€&quot;#,##0"/>
    <numFmt numFmtId="165" formatCode="&quot;€&quot;#,##0"/>
    <numFmt numFmtId="166" formatCode="_([$€-2]\ * #,##0_);_([$€-2]\ * \(#,##0\);_([$€-2]\ * &quot;-&quot;??_);_(@_)"/>
    <numFmt numFmtId="167" formatCode="&quot;$&quot;#,##0.00"/>
    <numFmt numFmtId="168" formatCode="0.000"/>
    <numFmt numFmtId="169" formatCode="0.0000"/>
    <numFmt numFmtId="170" formatCode="0.0%"/>
  </numFmts>
  <fonts count="17"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font>
    <font>
      <b/>
      <sz val="12"/>
      <color rgb="FF006100"/>
      <name val="Calibri"/>
      <family val="2"/>
      <scheme val="minor"/>
    </font>
    <font>
      <sz val="11"/>
      <name val="Calibri"/>
      <family val="2"/>
      <scheme val="minor"/>
    </font>
    <font>
      <b/>
      <sz val="11"/>
      <color rgb="FFFF0000"/>
      <name val="Calibri"/>
      <family val="2"/>
      <scheme val="minor"/>
    </font>
    <font>
      <sz val="11"/>
      <color theme="1" tint="0.14999847407452621"/>
      <name val="Calibri"/>
      <family val="2"/>
      <scheme val="minor"/>
    </font>
    <font>
      <b/>
      <sz val="11"/>
      <color theme="1" tint="0.14999847407452621"/>
      <name val="Calibri"/>
      <family val="2"/>
      <scheme val="minor"/>
    </font>
    <font>
      <u/>
      <sz val="11"/>
      <color theme="1"/>
      <name val="Calibri"/>
      <family val="2"/>
      <scheme val="minor"/>
    </font>
    <font>
      <b/>
      <sz val="11"/>
      <color rgb="FF006100"/>
      <name val="Calibri"/>
      <family val="2"/>
      <scheme val="minor"/>
    </font>
    <font>
      <b/>
      <sz val="12"/>
      <color theme="1"/>
      <name val="Calibri"/>
      <family val="2"/>
      <scheme val="minor"/>
    </font>
    <font>
      <b/>
      <u/>
      <sz val="11"/>
      <color theme="1"/>
      <name val="Calibri"/>
      <family val="2"/>
      <scheme val="minor"/>
    </font>
  </fonts>
  <fills count="13">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5"/>
        <bgColor indexed="64"/>
      </patternFill>
    </fill>
    <fill>
      <patternFill patternType="solid">
        <fgColor theme="7"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cellStyleXfs>
  <cellXfs count="146">
    <xf numFmtId="0" fontId="0" fillId="0" borderId="0" xfId="0"/>
    <xf numFmtId="0" fontId="0" fillId="0" borderId="0" xfId="0" applyAlignment="1">
      <alignment horizontal="center"/>
    </xf>
    <xf numFmtId="0" fontId="0" fillId="3" borderId="0" xfId="0" applyFill="1"/>
    <xf numFmtId="0" fontId="0" fillId="3" borderId="0" xfId="0" applyFill="1" applyAlignment="1">
      <alignment horizontal="center"/>
    </xf>
    <xf numFmtId="0" fontId="0" fillId="0" borderId="1" xfId="0" applyBorder="1"/>
    <xf numFmtId="0" fontId="0" fillId="0" borderId="1" xfId="0" applyBorder="1" applyAlignment="1">
      <alignment horizontal="center"/>
    </xf>
    <xf numFmtId="0" fontId="7" fillId="0" borderId="1" xfId="0" applyFont="1" applyBorder="1" applyAlignment="1">
      <alignment horizontal="center"/>
    </xf>
    <xf numFmtId="10" fontId="0" fillId="0" borderId="1" xfId="0" applyNumberFormat="1" applyBorder="1" applyAlignment="1">
      <alignment horizontal="center"/>
    </xf>
    <xf numFmtId="9" fontId="0" fillId="0" borderId="1" xfId="0" applyNumberFormat="1" applyBorder="1" applyAlignment="1">
      <alignment horizontal="center"/>
    </xf>
    <xf numFmtId="0" fontId="2" fillId="2" borderId="1" xfId="3" applyBorder="1"/>
    <xf numFmtId="2" fontId="0" fillId="0" borderId="1" xfId="0" applyNumberFormat="1" applyBorder="1" applyAlignment="1">
      <alignment horizontal="center"/>
    </xf>
    <xf numFmtId="9" fontId="10" fillId="0" borderId="0" xfId="0" applyNumberFormat="1" applyFont="1" applyAlignment="1">
      <alignment horizontal="center"/>
    </xf>
    <xf numFmtId="0" fontId="11" fillId="0" borderId="0" xfId="0" applyFont="1"/>
    <xf numFmtId="0" fontId="12" fillId="0" borderId="0" xfId="0" applyFont="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9" borderId="1" xfId="0" applyFill="1" applyBorder="1" applyAlignment="1">
      <alignment horizontal="center"/>
    </xf>
    <xf numFmtId="167" fontId="0" fillId="9" borderId="1" xfId="0" applyNumberFormat="1" applyFill="1" applyBorder="1" applyAlignment="1">
      <alignment horizontal="center"/>
    </xf>
    <xf numFmtId="167" fontId="0" fillId="0" borderId="13" xfId="0" applyNumberFormat="1" applyBorder="1" applyAlignment="1">
      <alignment horizontal="center"/>
    </xf>
    <xf numFmtId="167" fontId="0" fillId="0" borderId="14" xfId="0" applyNumberFormat="1" applyBorder="1" applyAlignment="1">
      <alignment horizontal="center"/>
    </xf>
    <xf numFmtId="167" fontId="0" fillId="0" borderId="15" xfId="0" applyNumberFormat="1" applyBorder="1" applyAlignment="1">
      <alignment horizontal="center"/>
    </xf>
    <xf numFmtId="167" fontId="0" fillId="0" borderId="1" xfId="0" applyNumberFormat="1" applyBorder="1" applyAlignment="1">
      <alignment horizontal="center"/>
    </xf>
    <xf numFmtId="2" fontId="0" fillId="0" borderId="0" xfId="0" applyNumberFormat="1"/>
    <xf numFmtId="165" fontId="0" fillId="0" borderId="1" xfId="0" applyNumberFormat="1" applyBorder="1" applyAlignment="1">
      <alignment horizontal="center"/>
    </xf>
    <xf numFmtId="0" fontId="3" fillId="11" borderId="0" xfId="0" applyFont="1" applyFill="1" applyAlignment="1">
      <alignment horizontal="center"/>
    </xf>
    <xf numFmtId="0" fontId="0" fillId="5" borderId="7" xfId="0" applyFill="1" applyBorder="1" applyAlignment="1">
      <alignment horizontal="center"/>
    </xf>
    <xf numFmtId="0" fontId="13"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9" fillId="9" borderId="1" xfId="0" applyFont="1" applyFill="1" applyBorder="1" applyAlignment="1">
      <alignment horizontal="center"/>
    </xf>
    <xf numFmtId="0" fontId="9" fillId="0" borderId="0" xfId="0" applyFont="1" applyAlignment="1">
      <alignment horizontal="center"/>
    </xf>
    <xf numFmtId="0" fontId="9" fillId="10" borderId="1" xfId="0" applyFont="1" applyFill="1" applyBorder="1" applyAlignment="1">
      <alignment horizontal="center"/>
    </xf>
    <xf numFmtId="2" fontId="0" fillId="10" borderId="16" xfId="0" applyNumberFormat="1" applyFill="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68" fontId="10" fillId="12" borderId="1" xfId="0" applyNumberFormat="1" applyFont="1" applyFill="1" applyBorder="1" applyAlignment="1">
      <alignment horizontal="center"/>
    </xf>
    <xf numFmtId="10" fontId="5" fillId="0" borderId="1" xfId="2" applyNumberFormat="1" applyFont="1" applyBorder="1" applyAlignment="1">
      <alignment horizontal="center"/>
    </xf>
    <xf numFmtId="10" fontId="0" fillId="0" borderId="1" xfId="2" applyNumberFormat="1" applyFont="1" applyBorder="1" applyAlignment="1">
      <alignment horizontal="center"/>
    </xf>
    <xf numFmtId="0" fontId="10" fillId="12" borderId="1" xfId="0" applyFont="1" applyFill="1" applyBorder="1" applyAlignment="1">
      <alignment horizontal="center"/>
    </xf>
    <xf numFmtId="0" fontId="10" fillId="8" borderId="1" xfId="0" applyFont="1" applyFill="1" applyBorder="1" applyAlignment="1">
      <alignment horizontal="center"/>
    </xf>
    <xf numFmtId="167" fontId="0" fillId="0" borderId="19" xfId="0" applyNumberFormat="1" applyBorder="1" applyAlignment="1">
      <alignment horizontal="center"/>
    </xf>
    <xf numFmtId="0" fontId="0" fillId="0" borderId="20" xfId="0" applyBorder="1" applyAlignment="1">
      <alignment horizontal="center"/>
    </xf>
    <xf numFmtId="0" fontId="7" fillId="0" borderId="20" xfId="0" applyFont="1" applyBorder="1" applyAlignment="1">
      <alignment horizontal="center"/>
    </xf>
    <xf numFmtId="10" fontId="0" fillId="0" borderId="22" xfId="0" applyNumberFormat="1" applyBorder="1" applyAlignment="1">
      <alignment horizontal="center"/>
    </xf>
    <xf numFmtId="9" fontId="0" fillId="0" borderId="22" xfId="0" applyNumberFormat="1" applyBorder="1" applyAlignment="1">
      <alignment horizontal="center"/>
    </xf>
    <xf numFmtId="0" fontId="8" fillId="2" borderId="21" xfId="3" applyFont="1" applyBorder="1"/>
    <xf numFmtId="0" fontId="0" fillId="0" borderId="22" xfId="0" applyBorder="1" applyAlignment="1">
      <alignment horizontal="center"/>
    </xf>
    <xf numFmtId="0" fontId="8" fillId="2" borderId="23" xfId="3" applyFont="1" applyBorder="1"/>
    <xf numFmtId="0" fontId="0" fillId="0" borderId="24" xfId="0" applyBorder="1" applyAlignment="1">
      <alignment horizontal="center"/>
    </xf>
    <xf numFmtId="0" fontId="0" fillId="0" borderId="6" xfId="0" applyBorder="1" applyAlignment="1">
      <alignment horizontal="center"/>
    </xf>
    <xf numFmtId="0" fontId="5" fillId="0" borderId="21" xfId="0" applyFont="1" applyBorder="1"/>
    <xf numFmtId="0" fontId="5" fillId="0" borderId="25" xfId="0" applyFont="1" applyBorder="1"/>
    <xf numFmtId="0" fontId="7" fillId="0" borderId="26" xfId="0" applyFont="1" applyBorder="1" applyAlignment="1">
      <alignment horizontal="center"/>
    </xf>
    <xf numFmtId="10" fontId="0" fillId="0" borderId="27" xfId="0" applyNumberFormat="1" applyBorder="1" applyAlignment="1">
      <alignment horizontal="center"/>
    </xf>
    <xf numFmtId="10" fontId="0" fillId="0" borderId="28" xfId="0" applyNumberFormat="1" applyBorder="1" applyAlignment="1">
      <alignment horizontal="center"/>
    </xf>
    <xf numFmtId="0" fontId="0" fillId="0" borderId="29" xfId="0" applyBorder="1"/>
    <xf numFmtId="0" fontId="0" fillId="0" borderId="3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5" fillId="0" borderId="0" xfId="0" applyFont="1"/>
    <xf numFmtId="0" fontId="13" fillId="0" borderId="0" xfId="0" applyFont="1"/>
    <xf numFmtId="0" fontId="0" fillId="0" borderId="0" xfId="0" applyAlignment="1">
      <alignment horizontal="left"/>
    </xf>
    <xf numFmtId="0" fontId="0" fillId="3" borderId="7" xfId="0" applyFill="1" applyBorder="1" applyAlignment="1">
      <alignment horizontal="center"/>
    </xf>
    <xf numFmtId="0" fontId="13" fillId="3" borderId="9" xfId="0" applyFont="1" applyFill="1" applyBorder="1" applyAlignment="1">
      <alignment horizontal="center"/>
    </xf>
    <xf numFmtId="0" fontId="0" fillId="3" borderId="10" xfId="0" applyFill="1" applyBorder="1" applyAlignment="1">
      <alignment horizontal="center"/>
    </xf>
    <xf numFmtId="0" fontId="0" fillId="3" borderId="12" xfId="0" applyFill="1" applyBorder="1" applyAlignment="1">
      <alignment horizontal="center"/>
    </xf>
    <xf numFmtId="164" fontId="0" fillId="0" borderId="1" xfId="0" applyNumberFormat="1" applyBorder="1" applyAlignment="1">
      <alignment horizontal="left"/>
    </xf>
    <xf numFmtId="164" fontId="0" fillId="0" borderId="0" xfId="0" applyNumberFormat="1" applyAlignment="1">
      <alignment horizontal="center"/>
    </xf>
    <xf numFmtId="165" fontId="0" fillId="0" borderId="1" xfId="0" applyNumberFormat="1" applyBorder="1" applyAlignment="1">
      <alignment horizontal="left"/>
    </xf>
    <xf numFmtId="165" fontId="0" fillId="0" borderId="0" xfId="0" applyNumberFormat="1" applyAlignment="1">
      <alignment horizontal="center"/>
    </xf>
    <xf numFmtId="165" fontId="0" fillId="0" borderId="0" xfId="0" applyNumberFormat="1"/>
    <xf numFmtId="9" fontId="6" fillId="4" borderId="1" xfId="2" applyFont="1" applyFill="1" applyBorder="1" applyAlignment="1">
      <alignment horizontal="left"/>
    </xf>
    <xf numFmtId="9" fontId="6" fillId="5" borderId="0" xfId="2" applyFont="1" applyFill="1" applyAlignment="1">
      <alignment horizontal="center"/>
    </xf>
    <xf numFmtId="0" fontId="0" fillId="6" borderId="1" xfId="0" applyFill="1" applyBorder="1" applyAlignment="1">
      <alignment horizontal="center"/>
    </xf>
    <xf numFmtId="0" fontId="0" fillId="0" borderId="1" xfId="0" applyBorder="1" applyAlignment="1">
      <alignment horizontal="left"/>
    </xf>
    <xf numFmtId="166" fontId="0" fillId="0" borderId="1" xfId="1" applyNumberFormat="1" applyFont="1" applyBorder="1"/>
    <xf numFmtId="166" fontId="0" fillId="0" borderId="20" xfId="1" applyNumberFormat="1" applyFont="1" applyBorder="1"/>
    <xf numFmtId="0" fontId="0" fillId="7" borderId="1" xfId="0" applyFill="1" applyBorder="1"/>
    <xf numFmtId="166" fontId="0" fillId="7" borderId="1" xfId="0" applyNumberFormat="1" applyFill="1" applyBorder="1"/>
    <xf numFmtId="0" fontId="5" fillId="8" borderId="31" xfId="0" applyFont="1" applyFill="1" applyBorder="1" applyAlignment="1">
      <alignment horizontal="center"/>
    </xf>
    <xf numFmtId="0" fontId="5" fillId="8" borderId="32" xfId="0" applyFont="1" applyFill="1" applyBorder="1" applyAlignment="1">
      <alignment horizontal="center"/>
    </xf>
    <xf numFmtId="166" fontId="4" fillId="0" borderId="1" xfId="0" applyNumberFormat="1" applyFont="1" applyBorder="1"/>
    <xf numFmtId="9" fontId="0" fillId="5" borderId="1" xfId="2" applyFont="1" applyFill="1" applyBorder="1" applyAlignment="1">
      <alignment horizontal="center"/>
    </xf>
    <xf numFmtId="0" fontId="9" fillId="0" borderId="1" xfId="0" applyFont="1" applyBorder="1" applyAlignment="1">
      <alignment horizontal="left"/>
    </xf>
    <xf numFmtId="9" fontId="14" fillId="2" borderId="1" xfId="3" applyNumberFormat="1" applyFont="1" applyBorder="1" applyAlignment="1">
      <alignment horizontal="center"/>
    </xf>
    <xf numFmtId="0" fontId="14" fillId="2" borderId="1" xfId="3" applyFont="1" applyBorder="1" applyAlignment="1">
      <alignment horizontal="left"/>
    </xf>
    <xf numFmtId="0" fontId="0" fillId="0" borderId="0" xfId="0" applyAlignment="1">
      <alignment vertical="center"/>
    </xf>
    <xf numFmtId="0" fontId="3" fillId="11" borderId="0" xfId="0" applyFont="1" applyFill="1"/>
    <xf numFmtId="10" fontId="3" fillId="11" borderId="1" xfId="0" applyNumberFormat="1" applyFont="1" applyFill="1" applyBorder="1" applyAlignment="1">
      <alignment horizontal="center"/>
    </xf>
    <xf numFmtId="10" fontId="3" fillId="11" borderId="5" xfId="0" applyNumberFormat="1" applyFont="1" applyFill="1" applyBorder="1" applyAlignment="1">
      <alignment horizontal="center"/>
    </xf>
    <xf numFmtId="0" fontId="15" fillId="8" borderId="19" xfId="0" applyFont="1" applyFill="1" applyBorder="1"/>
    <xf numFmtId="0" fontId="0" fillId="0" borderId="34" xfId="0"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38"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12" fillId="8" borderId="34" xfId="0" applyFont="1" applyFill="1" applyBorder="1" applyAlignment="1">
      <alignment horizontal="center" vertical="center"/>
    </xf>
    <xf numFmtId="0" fontId="12" fillId="8" borderId="35" xfId="0" applyFont="1" applyFill="1" applyBorder="1" applyAlignment="1">
      <alignment horizontal="center" vertical="center"/>
    </xf>
    <xf numFmtId="0" fontId="12" fillId="8" borderId="36" xfId="0" applyFont="1" applyFill="1" applyBorder="1" applyAlignment="1">
      <alignment horizontal="center" vertical="center"/>
    </xf>
    <xf numFmtId="0" fontId="12" fillId="8" borderId="31" xfId="0" applyFont="1" applyFill="1" applyBorder="1" applyAlignment="1">
      <alignment horizontal="center" vertical="center"/>
    </xf>
    <xf numFmtId="0" fontId="12" fillId="8" borderId="32" xfId="0" applyFont="1" applyFill="1" applyBorder="1" applyAlignment="1">
      <alignment horizontal="center" vertical="center"/>
    </xf>
    <xf numFmtId="0" fontId="12" fillId="8" borderId="26" xfId="0" applyFont="1" applyFill="1" applyBorder="1" applyAlignment="1">
      <alignment horizontal="center" vertical="center"/>
    </xf>
    <xf numFmtId="0" fontId="12" fillId="0" borderId="34" xfId="0" applyFont="1" applyBorder="1" applyAlignment="1">
      <alignment horizontal="left"/>
    </xf>
    <xf numFmtId="0" fontId="12" fillId="0" borderId="35" xfId="0" applyFont="1" applyBorder="1" applyAlignment="1">
      <alignment horizontal="left"/>
    </xf>
    <xf numFmtId="0" fontId="12" fillId="0" borderId="35" xfId="0" applyFont="1" applyBorder="1"/>
    <xf numFmtId="0" fontId="11" fillId="0" borderId="36" xfId="0" applyFont="1" applyBorder="1"/>
    <xf numFmtId="0" fontId="12" fillId="0" borderId="37" xfId="0" applyFont="1" applyBorder="1" applyAlignment="1">
      <alignment horizontal="left"/>
    </xf>
    <xf numFmtId="0" fontId="12" fillId="0" borderId="0" xfId="0" applyFont="1" applyBorder="1" applyAlignment="1">
      <alignment horizontal="left"/>
    </xf>
    <xf numFmtId="0" fontId="12" fillId="0" borderId="0" xfId="0" applyFont="1" applyBorder="1"/>
    <xf numFmtId="0" fontId="11" fillId="0" borderId="38" xfId="0" applyFont="1" applyBorder="1"/>
    <xf numFmtId="0" fontId="12" fillId="0" borderId="31" xfId="0" applyFont="1" applyBorder="1" applyAlignment="1">
      <alignment horizontal="left"/>
    </xf>
    <xf numFmtId="0" fontId="12" fillId="0" borderId="32" xfId="0" applyFont="1" applyBorder="1" applyAlignment="1">
      <alignment horizontal="left"/>
    </xf>
    <xf numFmtId="0" fontId="12" fillId="0" borderId="32" xfId="0" applyFont="1" applyBorder="1"/>
    <xf numFmtId="0" fontId="11" fillId="0" borderId="26" xfId="0" applyFont="1" applyBorder="1"/>
    <xf numFmtId="0" fontId="0" fillId="6" borderId="33" xfId="0" applyFill="1" applyBorder="1" applyAlignment="1">
      <alignment horizontal="left" vertical="top" wrapText="1"/>
    </xf>
    <xf numFmtId="0" fontId="0" fillId="6" borderId="0" xfId="0" applyFill="1" applyBorder="1" applyAlignment="1">
      <alignment horizontal="left" vertical="top" wrapText="1"/>
    </xf>
    <xf numFmtId="10" fontId="5" fillId="0" borderId="0" xfId="2" applyNumberFormat="1" applyFont="1" applyBorder="1" applyAlignment="1">
      <alignment horizontal="center"/>
    </xf>
    <xf numFmtId="168" fontId="5" fillId="3" borderId="34" xfId="0" applyNumberFormat="1" applyFont="1" applyFill="1" applyBorder="1" applyAlignment="1">
      <alignment horizontal="center" wrapText="1"/>
    </xf>
    <xf numFmtId="168" fontId="5" fillId="3" borderId="36" xfId="0" applyNumberFormat="1" applyFont="1" applyFill="1" applyBorder="1" applyAlignment="1">
      <alignment horizontal="center" wrapText="1"/>
    </xf>
    <xf numFmtId="0" fontId="0" fillId="3" borderId="31" xfId="0" applyFill="1" applyBorder="1" applyAlignment="1">
      <alignment horizontal="center"/>
    </xf>
    <xf numFmtId="0" fontId="0" fillId="3" borderId="26" xfId="0" applyFill="1" applyBorder="1" applyAlignment="1">
      <alignment horizontal="center"/>
    </xf>
    <xf numFmtId="0" fontId="0" fillId="6" borderId="33" xfId="0" applyFill="1" applyBorder="1" applyAlignment="1">
      <alignment horizontal="center" wrapText="1"/>
    </xf>
    <xf numFmtId="0" fontId="0" fillId="6" borderId="0" xfId="0" applyFill="1" applyBorder="1" applyAlignment="1">
      <alignment horizontal="center" wrapText="1"/>
    </xf>
    <xf numFmtId="2" fontId="5" fillId="8" borderId="1" xfId="0" applyNumberFormat="1" applyFont="1" applyFill="1" applyBorder="1" applyAlignment="1">
      <alignment horizontal="center"/>
    </xf>
    <xf numFmtId="0" fontId="0" fillId="0" borderId="0" xfId="0" applyAlignment="1">
      <alignment horizontal="left" vertical="top" wrapText="1"/>
    </xf>
    <xf numFmtId="0" fontId="8" fillId="2" borderId="39" xfId="3" applyFont="1" applyBorder="1"/>
    <xf numFmtId="0" fontId="15" fillId="0" borderId="0" xfId="0" applyFont="1" applyBorder="1" applyAlignment="1">
      <alignment horizontal="left" vertical="top" wrapText="1"/>
    </xf>
    <xf numFmtId="0" fontId="15" fillId="0" borderId="35" xfId="0" applyFont="1" applyBorder="1" applyAlignment="1">
      <alignment horizontal="left" vertical="top" wrapText="1"/>
    </xf>
    <xf numFmtId="0" fontId="15" fillId="0" borderId="36" xfId="0" applyFont="1" applyBorder="1" applyAlignment="1">
      <alignment horizontal="left" vertical="top" wrapText="1"/>
    </xf>
    <xf numFmtId="0" fontId="15" fillId="0" borderId="37" xfId="0" applyFont="1" applyBorder="1" applyAlignment="1">
      <alignment horizontal="left" vertical="top" wrapText="1"/>
    </xf>
    <xf numFmtId="0" fontId="15" fillId="0" borderId="38" xfId="0" applyFont="1" applyBorder="1" applyAlignment="1">
      <alignment horizontal="left" vertical="top" wrapText="1"/>
    </xf>
    <xf numFmtId="0" fontId="15" fillId="0" borderId="31" xfId="0" applyFont="1" applyBorder="1" applyAlignment="1">
      <alignment horizontal="left" vertical="top" wrapText="1"/>
    </xf>
    <xf numFmtId="0" fontId="15" fillId="0" borderId="32" xfId="0" applyFont="1" applyBorder="1" applyAlignment="1">
      <alignment horizontal="left" vertical="top" wrapText="1"/>
    </xf>
    <xf numFmtId="0" fontId="15" fillId="0" borderId="26" xfId="0" applyFont="1" applyBorder="1" applyAlignment="1">
      <alignment horizontal="left" vertical="top" wrapText="1"/>
    </xf>
    <xf numFmtId="0" fontId="5" fillId="0" borderId="34" xfId="0" applyFont="1" applyBorder="1" applyAlignment="1">
      <alignment horizontal="left" vertical="top" wrapText="1"/>
    </xf>
    <xf numFmtId="0" fontId="5" fillId="3" borderId="19" xfId="0" applyFont="1" applyFill="1" applyBorder="1" applyAlignment="1">
      <alignment horizontal="center"/>
    </xf>
    <xf numFmtId="170" fontId="5" fillId="3" borderId="20" xfId="2" applyNumberFormat="1" applyFont="1" applyFill="1" applyBorder="1" applyAlignment="1">
      <alignment horizontal="center"/>
    </xf>
    <xf numFmtId="169" fontId="5" fillId="8" borderId="1" xfId="0" applyNumberFormat="1" applyFont="1" applyFill="1" applyBorder="1" applyAlignment="1">
      <alignment horizontal="center"/>
    </xf>
  </cellXfs>
  <cellStyles count="4">
    <cellStyle name="Currency" xfId="1" builtinId="4"/>
    <cellStyle name="Good" xfId="3" builtinId="2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14</xdr:row>
      <xdr:rowOff>38101</xdr:rowOff>
    </xdr:from>
    <xdr:to>
      <xdr:col>11</xdr:col>
      <xdr:colOff>230447</xdr:colOff>
      <xdr:row>24</xdr:row>
      <xdr:rowOff>155125</xdr:rowOff>
    </xdr:to>
    <xdr:pic>
      <xdr:nvPicPr>
        <xdr:cNvPr id="2" name="Picture 1">
          <a:extLst>
            <a:ext uri="{FF2B5EF4-FFF2-40B4-BE49-F238E27FC236}">
              <a16:creationId xmlns:a16="http://schemas.microsoft.com/office/drawing/2014/main" id="{9D29C9BC-6F9F-4234-A6DD-286B9A4879B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9120" y="2598421"/>
          <a:ext cx="3240347" cy="2006784"/>
        </a:xfrm>
        <a:prstGeom prst="rect">
          <a:avLst/>
        </a:prstGeom>
        <a:noFill/>
        <a:ln w="12700">
          <a:solidFill>
            <a:schemeClr val="tx1"/>
          </a:solidFill>
          <a:miter lim="800000"/>
          <a:headEnd/>
          <a:tailEnd/>
        </a:ln>
      </xdr:spPr>
    </xdr:pic>
    <xdr:clientData/>
  </xdr:twoCellAnchor>
  <xdr:twoCellAnchor editAs="oneCell">
    <xdr:from>
      <xdr:col>1</xdr:col>
      <xdr:colOff>30480</xdr:colOff>
      <xdr:row>0</xdr:row>
      <xdr:rowOff>30480</xdr:rowOff>
    </xdr:from>
    <xdr:to>
      <xdr:col>9</xdr:col>
      <xdr:colOff>320543</xdr:colOff>
      <xdr:row>12</xdr:row>
      <xdr:rowOff>15429</xdr:rowOff>
    </xdr:to>
    <xdr:pic>
      <xdr:nvPicPr>
        <xdr:cNvPr id="4" name="Picture 3">
          <a:extLst>
            <a:ext uri="{FF2B5EF4-FFF2-40B4-BE49-F238E27FC236}">
              <a16:creationId xmlns:a16="http://schemas.microsoft.com/office/drawing/2014/main" id="{BB16115F-5CAB-646E-9237-1C4F42C3694D}"/>
            </a:ext>
          </a:extLst>
        </xdr:cNvPr>
        <xdr:cNvPicPr>
          <a:picLocks noChangeAspect="1"/>
        </xdr:cNvPicPr>
      </xdr:nvPicPr>
      <xdr:blipFill>
        <a:blip xmlns:r="http://schemas.openxmlformats.org/officeDocument/2006/relationships" r:embed="rId2"/>
        <a:stretch>
          <a:fillRect/>
        </a:stretch>
      </xdr:blipFill>
      <xdr:spPr>
        <a:xfrm>
          <a:off x="1249680" y="30480"/>
          <a:ext cx="5806943" cy="2179509"/>
        </a:xfrm>
        <a:prstGeom prst="rect">
          <a:avLst/>
        </a:prstGeom>
        <a:ln>
          <a:solidFill>
            <a:schemeClr val="tx1"/>
          </a:solidFill>
        </a:ln>
      </xdr:spPr>
    </xdr:pic>
    <xdr:clientData/>
  </xdr:twoCellAnchor>
  <xdr:twoCellAnchor editAs="oneCell">
    <xdr:from>
      <xdr:col>1</xdr:col>
      <xdr:colOff>15240</xdr:colOff>
      <xdr:row>28</xdr:row>
      <xdr:rowOff>22860</xdr:rowOff>
    </xdr:from>
    <xdr:to>
      <xdr:col>11</xdr:col>
      <xdr:colOff>193388</xdr:colOff>
      <xdr:row>37</xdr:row>
      <xdr:rowOff>99060</xdr:rowOff>
    </xdr:to>
    <xdr:pic>
      <xdr:nvPicPr>
        <xdr:cNvPr id="3" name="Picture 1">
          <a:extLst>
            <a:ext uri="{FF2B5EF4-FFF2-40B4-BE49-F238E27FC236}">
              <a16:creationId xmlns:a16="http://schemas.microsoft.com/office/drawing/2014/main" id="{3DA14356-4110-4CEF-A59E-D2BA30A335B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685800" y="5204460"/>
          <a:ext cx="6906608" cy="172212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129540</xdr:colOff>
      <xdr:row>0</xdr:row>
      <xdr:rowOff>53340</xdr:rowOff>
    </xdr:from>
    <xdr:to>
      <xdr:col>4</xdr:col>
      <xdr:colOff>845820</xdr:colOff>
      <xdr:row>15</xdr:row>
      <xdr:rowOff>13353</xdr:rowOff>
    </xdr:to>
    <xdr:pic>
      <xdr:nvPicPr>
        <xdr:cNvPr id="3" name="Picture 1">
          <a:extLst>
            <a:ext uri="{FF2B5EF4-FFF2-40B4-BE49-F238E27FC236}">
              <a16:creationId xmlns:a16="http://schemas.microsoft.com/office/drawing/2014/main" id="{C820EC7E-CC8E-453F-A220-4831B51C238B}"/>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 y="53340"/>
          <a:ext cx="4884420" cy="2710833"/>
        </a:xfrm>
        <a:prstGeom prst="rect">
          <a:avLst/>
        </a:prstGeom>
        <a:noFill/>
        <a:ln w="22225">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6</xdr:col>
      <xdr:colOff>488286</xdr:colOff>
      <xdr:row>22</xdr:row>
      <xdr:rowOff>107038</xdr:rowOff>
    </xdr:to>
    <xdr:pic>
      <xdr:nvPicPr>
        <xdr:cNvPr id="3" name="Picture 2">
          <a:extLst>
            <a:ext uri="{FF2B5EF4-FFF2-40B4-BE49-F238E27FC236}">
              <a16:creationId xmlns:a16="http://schemas.microsoft.com/office/drawing/2014/main" id="{8CEA488D-BD49-AD55-64B5-1DBA5D3903C4}"/>
            </a:ext>
          </a:extLst>
        </xdr:cNvPr>
        <xdr:cNvPicPr>
          <a:picLocks noChangeAspect="1"/>
        </xdr:cNvPicPr>
      </xdr:nvPicPr>
      <xdr:blipFill>
        <a:blip xmlns:r="http://schemas.openxmlformats.org/officeDocument/2006/relationships" r:embed="rId1"/>
        <a:stretch>
          <a:fillRect/>
        </a:stretch>
      </xdr:blipFill>
      <xdr:spPr>
        <a:xfrm>
          <a:off x="1866900" y="0"/>
          <a:ext cx="6995766" cy="4130398"/>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4:U73"/>
  <sheetViews>
    <sheetView topLeftCell="A71" workbookViewId="0">
      <selection activeCell="N34" sqref="N34"/>
    </sheetView>
  </sheetViews>
  <sheetFormatPr defaultRowHeight="14.4" x14ac:dyDescent="0.3"/>
  <cols>
    <col min="1" max="1" width="9.77734375" customWidth="1"/>
    <col min="2" max="2" width="18.6640625" bestFit="1" customWidth="1"/>
    <col min="3" max="3" width="8.109375" style="1" customWidth="1"/>
    <col min="4" max="4" width="11" style="1" bestFit="1" customWidth="1"/>
    <col min="5" max="5" width="7" style="1" bestFit="1" customWidth="1"/>
    <col min="16" max="16" width="25.44140625" bestFit="1" customWidth="1"/>
    <col min="17" max="17" width="5.33203125" style="1" customWidth="1"/>
    <col min="18" max="18" width="10" style="1" bestFit="1" customWidth="1"/>
    <col min="19" max="19" width="7" style="1" bestFit="1" customWidth="1"/>
  </cols>
  <sheetData>
    <row r="14" spans="1:19" x14ac:dyDescent="0.3">
      <c r="P14" s="2" t="s">
        <v>0</v>
      </c>
      <c r="Q14" s="3"/>
      <c r="R14" s="3"/>
      <c r="S14" s="3"/>
    </row>
    <row r="15" spans="1:19" ht="15" thickBot="1" x14ac:dyDescent="0.35">
      <c r="A15" s="90" t="s">
        <v>86</v>
      </c>
    </row>
    <row r="16" spans="1:19" ht="15" thickBot="1" x14ac:dyDescent="0.35">
      <c r="B16" s="58"/>
      <c r="C16" s="59"/>
      <c r="D16" s="60" t="s">
        <v>1</v>
      </c>
      <c r="E16" s="61" t="s">
        <v>2</v>
      </c>
      <c r="P16" s="4"/>
      <c r="Q16" s="5"/>
      <c r="R16" s="5" t="s">
        <v>1</v>
      </c>
      <c r="S16" s="5" t="s">
        <v>2</v>
      </c>
    </row>
    <row r="17" spans="1:19" x14ac:dyDescent="0.3">
      <c r="B17" s="54" t="s">
        <v>3</v>
      </c>
      <c r="C17" s="55" t="s">
        <v>4</v>
      </c>
      <c r="D17" s="56">
        <v>0.06</v>
      </c>
      <c r="E17" s="57">
        <v>0.14499999999999999</v>
      </c>
      <c r="P17" s="4" t="s">
        <v>3</v>
      </c>
      <c r="Q17" s="6" t="s">
        <v>5</v>
      </c>
      <c r="R17" s="7">
        <v>0.06</v>
      </c>
      <c r="S17" s="7">
        <v>0.14499999999999999</v>
      </c>
    </row>
    <row r="18" spans="1:19" x14ac:dyDescent="0.3">
      <c r="B18" s="53" t="s">
        <v>6</v>
      </c>
      <c r="C18" s="44" t="s">
        <v>7</v>
      </c>
      <c r="D18" s="8">
        <v>0.4</v>
      </c>
      <c r="E18" s="47">
        <v>0.6</v>
      </c>
      <c r="P18" s="4" t="s">
        <v>8</v>
      </c>
      <c r="Q18" s="6" t="s">
        <v>9</v>
      </c>
      <c r="R18" s="7">
        <v>0.12</v>
      </c>
      <c r="S18" s="7">
        <v>0.30499999999999999</v>
      </c>
    </row>
    <row r="19" spans="1:19" ht="16.2" thickBot="1" x14ac:dyDescent="0.35">
      <c r="A19" s="133" t="s">
        <v>97</v>
      </c>
      <c r="B19" s="48" t="s">
        <v>96</v>
      </c>
      <c r="C19" s="44"/>
      <c r="D19" s="91">
        <f>(D18*D17)+(E18*E17)</f>
        <v>0.11099999999999999</v>
      </c>
      <c r="E19" s="49"/>
      <c r="P19" s="4" t="s">
        <v>6</v>
      </c>
      <c r="Q19" s="5" t="s">
        <v>7</v>
      </c>
      <c r="R19" s="8">
        <v>0.4</v>
      </c>
      <c r="S19" s="8">
        <v>0.6</v>
      </c>
    </row>
    <row r="20" spans="1:19" x14ac:dyDescent="0.3">
      <c r="B20" s="53"/>
      <c r="C20" s="44"/>
      <c r="D20" s="5"/>
      <c r="E20" s="49"/>
      <c r="P20" s="9" t="s">
        <v>10</v>
      </c>
      <c r="Q20" s="5"/>
      <c r="R20" s="91">
        <f>(R19*R17)+(S19*S17)</f>
        <v>0.11099999999999999</v>
      </c>
      <c r="S20" s="5"/>
    </row>
    <row r="21" spans="1:19" x14ac:dyDescent="0.3">
      <c r="B21" s="53" t="s">
        <v>11</v>
      </c>
      <c r="C21" s="45" t="s">
        <v>12</v>
      </c>
      <c r="D21" s="10">
        <v>0.11</v>
      </c>
      <c r="E21" s="49"/>
      <c r="P21" s="4" t="s">
        <v>11</v>
      </c>
      <c r="Q21" s="6" t="s">
        <v>12</v>
      </c>
      <c r="R21" s="10">
        <v>0.05</v>
      </c>
      <c r="S21" s="5"/>
    </row>
    <row r="22" spans="1:19" x14ac:dyDescent="0.3">
      <c r="B22" s="53" t="s">
        <v>8</v>
      </c>
      <c r="C22" s="45" t="s">
        <v>9</v>
      </c>
      <c r="D22" s="7">
        <v>0.12</v>
      </c>
      <c r="E22" s="46">
        <v>0.30499999999999999</v>
      </c>
      <c r="P22" s="4"/>
      <c r="Q22" s="5"/>
      <c r="R22" s="5"/>
      <c r="S22" s="5"/>
    </row>
    <row r="23" spans="1:19" x14ac:dyDescent="0.3">
      <c r="B23" s="53" t="s">
        <v>13</v>
      </c>
      <c r="C23" s="44"/>
      <c r="D23" s="5">
        <f>(D22^2)*(D18^2)+(E18^2)*(E22^2)+2*(D18*E18*D21*D22*E22)</f>
        <v>3.7725479999999999E-2</v>
      </c>
      <c r="E23" s="49"/>
      <c r="P23" s="4" t="s">
        <v>13</v>
      </c>
      <c r="Q23" s="5"/>
      <c r="R23" s="5">
        <f>(R18^2)*(R19^2)+(S19^2)*(S18^2)+2*(R19*S19*R21*R18*S18)</f>
        <v>3.66714E-2</v>
      </c>
      <c r="S23" s="5"/>
    </row>
    <row r="24" spans="1:19" ht="16.2" thickBot="1" x14ac:dyDescent="0.35">
      <c r="A24" s="133" t="s">
        <v>99</v>
      </c>
      <c r="B24" s="50" t="s">
        <v>98</v>
      </c>
      <c r="C24" s="51"/>
      <c r="D24" s="92">
        <f>SQRT(D23)</f>
        <v>0.19423048164487466</v>
      </c>
      <c r="E24" s="52"/>
      <c r="P24" s="9" t="s">
        <v>14</v>
      </c>
      <c r="Q24" s="5"/>
      <c r="R24" s="91">
        <f>SQRT(R23)</f>
        <v>0.19149778066599102</v>
      </c>
      <c r="S24" s="5"/>
    </row>
    <row r="41" spans="1:21" ht="14.4" customHeight="1" thickBot="1" x14ac:dyDescent="0.35">
      <c r="A41" s="133" t="s">
        <v>90</v>
      </c>
      <c r="B41" s="94" t="s">
        <v>91</v>
      </c>
      <c r="C41" s="95"/>
      <c r="D41" s="95"/>
      <c r="E41" s="95"/>
      <c r="F41" s="95"/>
      <c r="G41" s="95"/>
      <c r="H41" s="95"/>
      <c r="I41" s="95"/>
      <c r="J41" s="95"/>
      <c r="K41" s="95"/>
      <c r="L41" s="95"/>
      <c r="M41" s="95"/>
      <c r="N41" s="95"/>
      <c r="O41" s="95"/>
      <c r="P41" s="95"/>
      <c r="Q41" s="95"/>
      <c r="R41" s="95"/>
      <c r="S41" s="95"/>
      <c r="T41" s="95"/>
      <c r="U41" s="96"/>
    </row>
    <row r="42" spans="1:21" x14ac:dyDescent="0.3">
      <c r="B42" s="97"/>
      <c r="C42" s="98"/>
      <c r="D42" s="98"/>
      <c r="E42" s="98"/>
      <c r="F42" s="98"/>
      <c r="G42" s="98"/>
      <c r="H42" s="98"/>
      <c r="I42" s="98"/>
      <c r="J42" s="98"/>
      <c r="K42" s="98"/>
      <c r="L42" s="98"/>
      <c r="M42" s="98"/>
      <c r="N42" s="98"/>
      <c r="O42" s="98"/>
      <c r="P42" s="98"/>
      <c r="Q42" s="98"/>
      <c r="R42" s="98"/>
      <c r="S42" s="98"/>
      <c r="T42" s="98"/>
      <c r="U42" s="99"/>
    </row>
    <row r="43" spans="1:21" x14ac:dyDescent="0.3">
      <c r="B43" s="97"/>
      <c r="C43" s="98"/>
      <c r="D43" s="98"/>
      <c r="E43" s="98"/>
      <c r="F43" s="98"/>
      <c r="G43" s="98"/>
      <c r="H43" s="98"/>
      <c r="I43" s="98"/>
      <c r="J43" s="98"/>
      <c r="K43" s="98"/>
      <c r="L43" s="98"/>
      <c r="M43" s="98"/>
      <c r="N43" s="98"/>
      <c r="O43" s="98"/>
      <c r="P43" s="98"/>
      <c r="Q43" s="98"/>
      <c r="R43" s="98"/>
      <c r="S43" s="98"/>
      <c r="T43" s="98"/>
      <c r="U43" s="99"/>
    </row>
    <row r="44" spans="1:21" x14ac:dyDescent="0.3">
      <c r="B44" s="97"/>
      <c r="C44" s="98"/>
      <c r="D44" s="98"/>
      <c r="E44" s="98"/>
      <c r="F44" s="98"/>
      <c r="G44" s="98"/>
      <c r="H44" s="98"/>
      <c r="I44" s="98"/>
      <c r="J44" s="98"/>
      <c r="K44" s="98"/>
      <c r="L44" s="98"/>
      <c r="M44" s="98"/>
      <c r="N44" s="98"/>
      <c r="O44" s="98"/>
      <c r="P44" s="98"/>
      <c r="Q44" s="98"/>
      <c r="R44" s="98"/>
      <c r="S44" s="98"/>
      <c r="T44" s="98"/>
      <c r="U44" s="99"/>
    </row>
    <row r="45" spans="1:21" x14ac:dyDescent="0.3">
      <c r="B45" s="97"/>
      <c r="C45" s="98"/>
      <c r="D45" s="98"/>
      <c r="E45" s="98"/>
      <c r="F45" s="98"/>
      <c r="G45" s="98"/>
      <c r="H45" s="98"/>
      <c r="I45" s="98"/>
      <c r="J45" s="98"/>
      <c r="K45" s="98"/>
      <c r="L45" s="98"/>
      <c r="M45" s="98"/>
      <c r="N45" s="98"/>
      <c r="O45" s="98"/>
      <c r="P45" s="98"/>
      <c r="Q45" s="98"/>
      <c r="R45" s="98"/>
      <c r="S45" s="98"/>
      <c r="T45" s="98"/>
      <c r="U45" s="99"/>
    </row>
    <row r="46" spans="1:21" x14ac:dyDescent="0.3">
      <c r="B46" s="97"/>
      <c r="C46" s="98"/>
      <c r="D46" s="98"/>
      <c r="E46" s="98"/>
      <c r="F46" s="98"/>
      <c r="G46" s="98"/>
      <c r="H46" s="98"/>
      <c r="I46" s="98"/>
      <c r="J46" s="98"/>
      <c r="K46" s="98"/>
      <c r="L46" s="98"/>
      <c r="M46" s="98"/>
      <c r="N46" s="98"/>
      <c r="O46" s="98"/>
      <c r="P46" s="98"/>
      <c r="Q46" s="98"/>
      <c r="R46" s="98"/>
      <c r="S46" s="98"/>
      <c r="T46" s="98"/>
      <c r="U46" s="99"/>
    </row>
    <row r="47" spans="1:21" x14ac:dyDescent="0.3">
      <c r="B47" s="97"/>
      <c r="C47" s="98"/>
      <c r="D47" s="98"/>
      <c r="E47" s="98"/>
      <c r="F47" s="98"/>
      <c r="G47" s="98"/>
      <c r="H47" s="98"/>
      <c r="I47" s="98"/>
      <c r="J47" s="98"/>
      <c r="K47" s="98"/>
      <c r="L47" s="98"/>
      <c r="M47" s="98"/>
      <c r="N47" s="98"/>
      <c r="O47" s="98"/>
      <c r="P47" s="98"/>
      <c r="Q47" s="98"/>
      <c r="R47" s="98"/>
      <c r="S47" s="98"/>
      <c r="T47" s="98"/>
      <c r="U47" s="99"/>
    </row>
    <row r="48" spans="1:21" x14ac:dyDescent="0.3">
      <c r="B48" s="97"/>
      <c r="C48" s="98"/>
      <c r="D48" s="98"/>
      <c r="E48" s="98"/>
      <c r="F48" s="98"/>
      <c r="G48" s="98"/>
      <c r="H48" s="98"/>
      <c r="I48" s="98"/>
      <c r="J48" s="98"/>
      <c r="K48" s="98"/>
      <c r="L48" s="98"/>
      <c r="M48" s="98"/>
      <c r="N48" s="98"/>
      <c r="O48" s="98"/>
      <c r="P48" s="98"/>
      <c r="Q48" s="98"/>
      <c r="R48" s="98"/>
      <c r="S48" s="98"/>
      <c r="T48" s="98"/>
      <c r="U48" s="99"/>
    </row>
    <row r="49" spans="1:21" x14ac:dyDescent="0.3">
      <c r="B49" s="97"/>
      <c r="C49" s="98"/>
      <c r="D49" s="98"/>
      <c r="E49" s="98"/>
      <c r="F49" s="98"/>
      <c r="G49" s="98"/>
      <c r="H49" s="98"/>
      <c r="I49" s="98"/>
      <c r="J49" s="98"/>
      <c r="K49" s="98"/>
      <c r="L49" s="98"/>
      <c r="M49" s="98"/>
      <c r="N49" s="98"/>
      <c r="O49" s="98"/>
      <c r="P49" s="98"/>
      <c r="Q49" s="98"/>
      <c r="R49" s="98"/>
      <c r="S49" s="98"/>
      <c r="T49" s="98"/>
      <c r="U49" s="99"/>
    </row>
    <row r="50" spans="1:21" x14ac:dyDescent="0.3">
      <c r="B50" s="97"/>
      <c r="C50" s="98"/>
      <c r="D50" s="98"/>
      <c r="E50" s="98"/>
      <c r="F50" s="98"/>
      <c r="G50" s="98"/>
      <c r="H50" s="98"/>
      <c r="I50" s="98"/>
      <c r="J50" s="98"/>
      <c r="K50" s="98"/>
      <c r="L50" s="98"/>
      <c r="M50" s="98"/>
      <c r="N50" s="98"/>
      <c r="O50" s="98"/>
      <c r="P50" s="98"/>
      <c r="Q50" s="98"/>
      <c r="R50" s="98"/>
      <c r="S50" s="98"/>
      <c r="T50" s="98"/>
      <c r="U50" s="99"/>
    </row>
    <row r="51" spans="1:21" x14ac:dyDescent="0.3">
      <c r="A51" s="132"/>
      <c r="B51" s="100"/>
      <c r="C51" s="101"/>
      <c r="D51" s="101"/>
      <c r="E51" s="101"/>
      <c r="F51" s="101"/>
      <c r="G51" s="101"/>
      <c r="H51" s="101"/>
      <c r="I51" s="101"/>
      <c r="J51" s="101"/>
      <c r="K51" s="101"/>
      <c r="L51" s="101"/>
      <c r="M51" s="101"/>
      <c r="N51" s="101"/>
      <c r="O51" s="101"/>
      <c r="P51" s="101"/>
      <c r="Q51" s="101"/>
      <c r="R51" s="101"/>
      <c r="S51" s="101"/>
      <c r="T51" s="101"/>
      <c r="U51" s="102"/>
    </row>
    <row r="52" spans="1:21" x14ac:dyDescent="0.3">
      <c r="C52"/>
      <c r="D52"/>
      <c r="E52"/>
      <c r="Q52"/>
      <c r="R52"/>
      <c r="S52"/>
    </row>
    <row r="53" spans="1:21" ht="14.4" customHeight="1" thickBot="1" x14ac:dyDescent="0.35">
      <c r="A53" s="50" t="s">
        <v>92</v>
      </c>
      <c r="B53" s="94" t="s">
        <v>93</v>
      </c>
      <c r="C53" s="95"/>
      <c r="D53" s="95"/>
      <c r="E53" s="95"/>
      <c r="F53" s="95"/>
      <c r="G53" s="95"/>
      <c r="H53" s="95"/>
      <c r="I53" s="95"/>
      <c r="J53" s="95"/>
      <c r="K53" s="95"/>
      <c r="L53" s="95"/>
      <c r="M53" s="95"/>
      <c r="N53" s="95"/>
      <c r="O53" s="95"/>
      <c r="P53" s="95"/>
      <c r="Q53" s="95"/>
      <c r="R53" s="95"/>
      <c r="S53" s="95"/>
      <c r="T53" s="95"/>
      <c r="U53" s="96"/>
    </row>
    <row r="54" spans="1:21" x14ac:dyDescent="0.3">
      <c r="B54" s="97"/>
      <c r="C54" s="98"/>
      <c r="D54" s="98"/>
      <c r="E54" s="98"/>
      <c r="F54" s="98"/>
      <c r="G54" s="98"/>
      <c r="H54" s="98"/>
      <c r="I54" s="98"/>
      <c r="J54" s="98"/>
      <c r="K54" s="98"/>
      <c r="L54" s="98"/>
      <c r="M54" s="98"/>
      <c r="N54" s="98"/>
      <c r="O54" s="98"/>
      <c r="P54" s="98"/>
      <c r="Q54" s="98"/>
      <c r="R54" s="98"/>
      <c r="S54" s="98"/>
      <c r="T54" s="98"/>
      <c r="U54" s="99"/>
    </row>
    <row r="55" spans="1:21" x14ac:dyDescent="0.3">
      <c r="B55" s="97"/>
      <c r="C55" s="98"/>
      <c r="D55" s="98"/>
      <c r="E55" s="98"/>
      <c r="F55" s="98"/>
      <c r="G55" s="98"/>
      <c r="H55" s="98"/>
      <c r="I55" s="98"/>
      <c r="J55" s="98"/>
      <c r="K55" s="98"/>
      <c r="L55" s="98"/>
      <c r="M55" s="98"/>
      <c r="N55" s="98"/>
      <c r="O55" s="98"/>
      <c r="P55" s="98"/>
      <c r="Q55" s="98"/>
      <c r="R55" s="98"/>
      <c r="S55" s="98"/>
      <c r="T55" s="98"/>
      <c r="U55" s="99"/>
    </row>
    <row r="56" spans="1:21" x14ac:dyDescent="0.3">
      <c r="B56" s="97"/>
      <c r="C56" s="98"/>
      <c r="D56" s="98"/>
      <c r="E56" s="98"/>
      <c r="F56" s="98"/>
      <c r="G56" s="98"/>
      <c r="H56" s="98"/>
      <c r="I56" s="98"/>
      <c r="J56" s="98"/>
      <c r="K56" s="98"/>
      <c r="L56" s="98"/>
      <c r="M56" s="98"/>
      <c r="N56" s="98"/>
      <c r="O56" s="98"/>
      <c r="P56" s="98"/>
      <c r="Q56" s="98"/>
      <c r="R56" s="98"/>
      <c r="S56" s="98"/>
      <c r="T56" s="98"/>
      <c r="U56" s="99"/>
    </row>
    <row r="57" spans="1:21" x14ac:dyDescent="0.3">
      <c r="B57" s="97"/>
      <c r="C57" s="98"/>
      <c r="D57" s="98"/>
      <c r="E57" s="98"/>
      <c r="F57" s="98"/>
      <c r="G57" s="98"/>
      <c r="H57" s="98"/>
      <c r="I57" s="98"/>
      <c r="J57" s="98"/>
      <c r="K57" s="98"/>
      <c r="L57" s="98"/>
      <c r="M57" s="98"/>
      <c r="N57" s="98"/>
      <c r="O57" s="98"/>
      <c r="P57" s="98"/>
      <c r="Q57" s="98"/>
      <c r="R57" s="98"/>
      <c r="S57" s="98"/>
      <c r="T57" s="98"/>
      <c r="U57" s="99"/>
    </row>
    <row r="58" spans="1:21" x14ac:dyDescent="0.3">
      <c r="B58" s="97"/>
      <c r="C58" s="98"/>
      <c r="D58" s="98"/>
      <c r="E58" s="98"/>
      <c r="F58" s="98"/>
      <c r="G58" s="98"/>
      <c r="H58" s="98"/>
      <c r="I58" s="98"/>
      <c r="J58" s="98"/>
      <c r="K58" s="98"/>
      <c r="L58" s="98"/>
      <c r="M58" s="98"/>
      <c r="N58" s="98"/>
      <c r="O58" s="98"/>
      <c r="P58" s="98"/>
      <c r="Q58" s="98"/>
      <c r="R58" s="98"/>
      <c r="S58" s="98"/>
      <c r="T58" s="98"/>
      <c r="U58" s="99"/>
    </row>
    <row r="59" spans="1:21" x14ac:dyDescent="0.3">
      <c r="B59" s="97"/>
      <c r="C59" s="98"/>
      <c r="D59" s="98"/>
      <c r="E59" s="98"/>
      <c r="F59" s="98"/>
      <c r="G59" s="98"/>
      <c r="H59" s="98"/>
      <c r="I59" s="98"/>
      <c r="J59" s="98"/>
      <c r="K59" s="98"/>
      <c r="L59" s="98"/>
      <c r="M59" s="98"/>
      <c r="N59" s="98"/>
      <c r="O59" s="98"/>
      <c r="P59" s="98"/>
      <c r="Q59" s="98"/>
      <c r="R59" s="98"/>
      <c r="S59" s="98"/>
      <c r="T59" s="98"/>
      <c r="U59" s="99"/>
    </row>
    <row r="60" spans="1:21" x14ac:dyDescent="0.3">
      <c r="B60" s="97"/>
      <c r="C60" s="98"/>
      <c r="D60" s="98"/>
      <c r="E60" s="98"/>
      <c r="F60" s="98"/>
      <c r="G60" s="98"/>
      <c r="H60" s="98"/>
      <c r="I60" s="98"/>
      <c r="J60" s="98"/>
      <c r="K60" s="98"/>
      <c r="L60" s="98"/>
      <c r="M60" s="98"/>
      <c r="N60" s="98"/>
      <c r="O60" s="98"/>
      <c r="P60" s="98"/>
      <c r="Q60" s="98"/>
      <c r="R60" s="98"/>
      <c r="S60" s="98"/>
      <c r="T60" s="98"/>
      <c r="U60" s="99"/>
    </row>
    <row r="61" spans="1:21" x14ac:dyDescent="0.3">
      <c r="B61" s="100"/>
      <c r="C61" s="101"/>
      <c r="D61" s="101"/>
      <c r="E61" s="101"/>
      <c r="F61" s="101"/>
      <c r="G61" s="101"/>
      <c r="H61" s="101"/>
      <c r="I61" s="101"/>
      <c r="J61" s="101"/>
      <c r="K61" s="101"/>
      <c r="L61" s="101"/>
      <c r="M61" s="101"/>
      <c r="N61" s="101"/>
      <c r="O61" s="101"/>
      <c r="P61" s="101"/>
      <c r="Q61" s="101"/>
      <c r="R61" s="101"/>
      <c r="S61" s="101"/>
      <c r="T61" s="101"/>
      <c r="U61" s="102"/>
    </row>
    <row r="62" spans="1:21" x14ac:dyDescent="0.3">
      <c r="A62" s="132"/>
      <c r="B62" s="132"/>
      <c r="C62" s="132"/>
      <c r="D62" s="132"/>
      <c r="E62" s="132"/>
      <c r="F62" s="132"/>
      <c r="G62" s="132"/>
      <c r="H62" s="132"/>
      <c r="I62" s="132"/>
      <c r="J62" s="132"/>
      <c r="K62" s="132"/>
      <c r="L62" s="132"/>
      <c r="M62" s="132"/>
      <c r="Q62"/>
      <c r="R62"/>
      <c r="S62"/>
    </row>
    <row r="63" spans="1:21" x14ac:dyDescent="0.3">
      <c r="C63"/>
      <c r="D63"/>
      <c r="E63"/>
      <c r="Q63"/>
      <c r="R63"/>
      <c r="S63"/>
    </row>
    <row r="64" spans="1:21" ht="14.4" customHeight="1" thickBot="1" x14ac:dyDescent="0.35">
      <c r="A64" s="50" t="s">
        <v>95</v>
      </c>
      <c r="B64" s="142" t="s">
        <v>94</v>
      </c>
      <c r="C64" s="135"/>
      <c r="D64" s="135"/>
      <c r="E64" s="135"/>
      <c r="F64" s="135"/>
      <c r="G64" s="135"/>
      <c r="H64" s="135"/>
      <c r="I64" s="135"/>
      <c r="J64" s="135"/>
      <c r="K64" s="135"/>
      <c r="L64" s="135"/>
      <c r="M64" s="135"/>
      <c r="N64" s="135"/>
      <c r="O64" s="135"/>
      <c r="P64" s="135"/>
      <c r="Q64" s="135"/>
      <c r="R64" s="135"/>
      <c r="S64" s="135"/>
      <c r="T64" s="135"/>
      <c r="U64" s="136"/>
    </row>
    <row r="65" spans="2:21" ht="14.4" customHeight="1" x14ac:dyDescent="0.3">
      <c r="B65" s="137"/>
      <c r="C65" s="134"/>
      <c r="D65" s="134"/>
      <c r="E65" s="134"/>
      <c r="F65" s="134"/>
      <c r="G65" s="134"/>
      <c r="H65" s="134"/>
      <c r="I65" s="134"/>
      <c r="J65" s="134"/>
      <c r="K65" s="134"/>
      <c r="L65" s="134"/>
      <c r="M65" s="134"/>
      <c r="N65" s="134"/>
      <c r="O65" s="134"/>
      <c r="P65" s="134"/>
      <c r="Q65" s="134"/>
      <c r="R65" s="134"/>
      <c r="S65" s="134"/>
      <c r="T65" s="134"/>
      <c r="U65" s="138"/>
    </row>
    <row r="66" spans="2:21" ht="14.4" customHeight="1" x14ac:dyDescent="0.3">
      <c r="B66" s="137"/>
      <c r="C66" s="134"/>
      <c r="D66" s="134"/>
      <c r="E66" s="134"/>
      <c r="F66" s="134"/>
      <c r="G66" s="134"/>
      <c r="H66" s="134"/>
      <c r="I66" s="134"/>
      <c r="J66" s="134"/>
      <c r="K66" s="134"/>
      <c r="L66" s="134"/>
      <c r="M66" s="134"/>
      <c r="N66" s="134"/>
      <c r="O66" s="134"/>
      <c r="P66" s="134"/>
      <c r="Q66" s="134"/>
      <c r="R66" s="134"/>
      <c r="S66" s="134"/>
      <c r="T66" s="134"/>
      <c r="U66" s="138"/>
    </row>
    <row r="67" spans="2:21" ht="14.4" customHeight="1" x14ac:dyDescent="0.3">
      <c r="B67" s="137"/>
      <c r="C67" s="134"/>
      <c r="D67" s="134"/>
      <c r="E67" s="134"/>
      <c r="F67" s="134"/>
      <c r="G67" s="134"/>
      <c r="H67" s="134"/>
      <c r="I67" s="134"/>
      <c r="J67" s="134"/>
      <c r="K67" s="134"/>
      <c r="L67" s="134"/>
      <c r="M67" s="134"/>
      <c r="N67" s="134"/>
      <c r="O67" s="134"/>
      <c r="P67" s="134"/>
      <c r="Q67" s="134"/>
      <c r="R67" s="134"/>
      <c r="S67" s="134"/>
      <c r="T67" s="134"/>
      <c r="U67" s="138"/>
    </row>
    <row r="68" spans="2:21" ht="14.4" customHeight="1" x14ac:dyDescent="0.3">
      <c r="B68" s="137"/>
      <c r="C68" s="134"/>
      <c r="D68" s="134"/>
      <c r="E68" s="134"/>
      <c r="F68" s="134"/>
      <c r="G68" s="134"/>
      <c r="H68" s="134"/>
      <c r="I68" s="134"/>
      <c r="J68" s="134"/>
      <c r="K68" s="134"/>
      <c r="L68" s="134"/>
      <c r="M68" s="134"/>
      <c r="N68" s="134"/>
      <c r="O68" s="134"/>
      <c r="P68" s="134"/>
      <c r="Q68" s="134"/>
      <c r="R68" s="134"/>
      <c r="S68" s="134"/>
      <c r="T68" s="134"/>
      <c r="U68" s="138"/>
    </row>
    <row r="69" spans="2:21" ht="14.4" customHeight="1" x14ac:dyDescent="0.3">
      <c r="B69" s="137"/>
      <c r="C69" s="134"/>
      <c r="D69" s="134"/>
      <c r="E69" s="134"/>
      <c r="F69" s="134"/>
      <c r="G69" s="134"/>
      <c r="H69" s="134"/>
      <c r="I69" s="134"/>
      <c r="J69" s="134"/>
      <c r="K69" s="134"/>
      <c r="L69" s="134"/>
      <c r="M69" s="134"/>
      <c r="N69" s="134"/>
      <c r="O69" s="134"/>
      <c r="P69" s="134"/>
      <c r="Q69" s="134"/>
      <c r="R69" s="134"/>
      <c r="S69" s="134"/>
      <c r="T69" s="134"/>
      <c r="U69" s="138"/>
    </row>
    <row r="70" spans="2:21" ht="14.4" customHeight="1" x14ac:dyDescent="0.3">
      <c r="B70" s="137"/>
      <c r="C70" s="134"/>
      <c r="D70" s="134"/>
      <c r="E70" s="134"/>
      <c r="F70" s="134"/>
      <c r="G70" s="134"/>
      <c r="H70" s="134"/>
      <c r="I70" s="134"/>
      <c r="J70" s="134"/>
      <c r="K70" s="134"/>
      <c r="L70" s="134"/>
      <c r="M70" s="134"/>
      <c r="N70" s="134"/>
      <c r="O70" s="134"/>
      <c r="P70" s="134"/>
      <c r="Q70" s="134"/>
      <c r="R70" s="134"/>
      <c r="S70" s="134"/>
      <c r="T70" s="134"/>
      <c r="U70" s="138"/>
    </row>
    <row r="71" spans="2:21" ht="14.4" customHeight="1" x14ac:dyDescent="0.3">
      <c r="B71" s="137"/>
      <c r="C71" s="134"/>
      <c r="D71" s="134"/>
      <c r="E71" s="134"/>
      <c r="F71" s="134"/>
      <c r="G71" s="134"/>
      <c r="H71" s="134"/>
      <c r="I71" s="134"/>
      <c r="J71" s="134"/>
      <c r="K71" s="134"/>
      <c r="L71" s="134"/>
      <c r="M71" s="134"/>
      <c r="N71" s="134"/>
      <c r="O71" s="134"/>
      <c r="P71" s="134"/>
      <c r="Q71" s="134"/>
      <c r="R71" s="134"/>
      <c r="S71" s="134"/>
      <c r="T71" s="134"/>
      <c r="U71" s="138"/>
    </row>
    <row r="72" spans="2:21" ht="15" customHeight="1" x14ac:dyDescent="0.3">
      <c r="B72" s="139"/>
      <c r="C72" s="140"/>
      <c r="D72" s="140"/>
      <c r="E72" s="140"/>
      <c r="F72" s="140"/>
      <c r="G72" s="140"/>
      <c r="H72" s="140"/>
      <c r="I72" s="140"/>
      <c r="J72" s="140"/>
      <c r="K72" s="140"/>
      <c r="L72" s="140"/>
      <c r="M72" s="140"/>
      <c r="N72" s="140"/>
      <c r="O72" s="140"/>
      <c r="P72" s="140"/>
      <c r="Q72" s="140"/>
      <c r="R72" s="140"/>
      <c r="S72" s="140"/>
      <c r="T72" s="140"/>
      <c r="U72" s="141"/>
    </row>
    <row r="73" spans="2:21" x14ac:dyDescent="0.3">
      <c r="C73"/>
      <c r="D73"/>
      <c r="E73"/>
      <c r="Q73"/>
      <c r="R73"/>
      <c r="S73"/>
    </row>
  </sheetData>
  <mergeCells count="3">
    <mergeCell ref="B41:U51"/>
    <mergeCell ref="B53:U61"/>
    <mergeCell ref="B64:U7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13933-A2D2-4C61-B4CC-64924B888096}">
  <dimension ref="A8:V67"/>
  <sheetViews>
    <sheetView topLeftCell="A47" workbookViewId="0">
      <selection activeCell="I53" sqref="I53:J56"/>
    </sheetView>
  </sheetViews>
  <sheetFormatPr defaultColWidth="15.33203125" defaultRowHeight="14.4" x14ac:dyDescent="0.3"/>
  <cols>
    <col min="1" max="1" width="8" bestFit="1" customWidth="1"/>
    <col min="2" max="2" width="18.44140625" bestFit="1" customWidth="1"/>
    <col min="3" max="3" width="23" bestFit="1" customWidth="1"/>
    <col min="4" max="4" width="11.33203125" bestFit="1" customWidth="1"/>
    <col min="6" max="6" width="24.44140625" bestFit="1" customWidth="1"/>
    <col min="7" max="7" width="12.88671875" bestFit="1" customWidth="1"/>
    <col min="8" max="21" width="12.77734375" customWidth="1"/>
  </cols>
  <sheetData>
    <row r="8" spans="1:8" x14ac:dyDescent="0.3">
      <c r="B8" s="62"/>
      <c r="C8" s="62"/>
    </row>
    <row r="14" spans="1:8" ht="15" thickBot="1" x14ac:dyDescent="0.35">
      <c r="H14" s="63"/>
    </row>
    <row r="15" spans="1:8" x14ac:dyDescent="0.3">
      <c r="A15" s="62"/>
      <c r="B15" s="64"/>
      <c r="C15" s="64"/>
      <c r="F15" s="65" t="s">
        <v>81</v>
      </c>
      <c r="G15" s="66" t="s">
        <v>82</v>
      </c>
    </row>
    <row r="16" spans="1:8" ht="15" thickBot="1" x14ac:dyDescent="0.35">
      <c r="B16" s="64"/>
      <c r="C16" s="64"/>
      <c r="F16" s="67"/>
      <c r="G16" s="68" t="s">
        <v>83</v>
      </c>
    </row>
    <row r="17" spans="2:22" x14ac:dyDescent="0.3">
      <c r="B17" s="64"/>
      <c r="C17" s="64"/>
    </row>
    <row r="20" spans="2:22" x14ac:dyDescent="0.3">
      <c r="B20" s="5" t="s">
        <v>15</v>
      </c>
      <c r="C20" s="4"/>
      <c r="D20" s="69">
        <v>25000000</v>
      </c>
      <c r="E20" s="70"/>
      <c r="F20" s="4" t="s">
        <v>16</v>
      </c>
      <c r="G20" s="5">
        <v>2023</v>
      </c>
      <c r="H20" s="5">
        <v>2024</v>
      </c>
      <c r="I20" s="5">
        <v>2025</v>
      </c>
      <c r="J20" s="5">
        <v>2026</v>
      </c>
      <c r="K20" s="5">
        <v>2027</v>
      </c>
      <c r="L20" s="5">
        <v>2028</v>
      </c>
      <c r="M20" s="5">
        <v>2029</v>
      </c>
      <c r="N20" s="5">
        <v>2030</v>
      </c>
      <c r="O20" s="5">
        <v>2031</v>
      </c>
      <c r="P20" s="5">
        <v>2032</v>
      </c>
      <c r="Q20" s="5">
        <v>2033</v>
      </c>
      <c r="R20" s="5">
        <v>2034</v>
      </c>
      <c r="S20" s="5">
        <v>2035</v>
      </c>
      <c r="T20" s="5">
        <v>2036</v>
      </c>
      <c r="U20" s="5">
        <v>2037</v>
      </c>
      <c r="V20" s="1"/>
    </row>
    <row r="21" spans="2:22" x14ac:dyDescent="0.3">
      <c r="B21" s="5" t="s">
        <v>17</v>
      </c>
      <c r="C21" s="4"/>
      <c r="D21" s="71">
        <v>2000000</v>
      </c>
      <c r="E21" s="72"/>
      <c r="F21" s="4" t="s">
        <v>18</v>
      </c>
      <c r="G21" s="24">
        <f>D21</f>
        <v>2000000</v>
      </c>
      <c r="H21" s="24">
        <f>G21</f>
        <v>2000000</v>
      </c>
      <c r="I21" s="24">
        <f t="shared" ref="I21:U21" si="0">H21</f>
        <v>2000000</v>
      </c>
      <c r="J21" s="24">
        <f t="shared" si="0"/>
        <v>2000000</v>
      </c>
      <c r="K21" s="24">
        <f t="shared" si="0"/>
        <v>2000000</v>
      </c>
      <c r="L21" s="24">
        <f t="shared" si="0"/>
        <v>2000000</v>
      </c>
      <c r="M21" s="24">
        <f t="shared" si="0"/>
        <v>2000000</v>
      </c>
      <c r="N21" s="24">
        <f t="shared" si="0"/>
        <v>2000000</v>
      </c>
      <c r="O21" s="24">
        <f t="shared" si="0"/>
        <v>2000000</v>
      </c>
      <c r="P21" s="24">
        <f t="shared" si="0"/>
        <v>2000000</v>
      </c>
      <c r="Q21" s="24">
        <f t="shared" si="0"/>
        <v>2000000</v>
      </c>
      <c r="R21" s="24">
        <f t="shared" si="0"/>
        <v>2000000</v>
      </c>
      <c r="S21" s="24">
        <f t="shared" si="0"/>
        <v>2000000</v>
      </c>
      <c r="T21" s="24">
        <f t="shared" si="0"/>
        <v>2000000</v>
      </c>
      <c r="U21" s="24">
        <f t="shared" si="0"/>
        <v>2000000</v>
      </c>
      <c r="V21" s="73"/>
    </row>
    <row r="22" spans="2:22" x14ac:dyDescent="0.3">
      <c r="B22" s="5" t="s">
        <v>19</v>
      </c>
      <c r="C22" s="4"/>
      <c r="D22" s="74">
        <f>D21/D20</f>
        <v>0.08</v>
      </c>
      <c r="E22" s="75"/>
      <c r="F22" s="4" t="s">
        <v>20</v>
      </c>
      <c r="G22" s="76">
        <v>1</v>
      </c>
      <c r="H22" s="76">
        <v>2</v>
      </c>
      <c r="I22" s="76">
        <v>3</v>
      </c>
      <c r="J22" s="76">
        <v>4</v>
      </c>
      <c r="K22" s="76">
        <v>5</v>
      </c>
      <c r="L22" s="76">
        <v>6</v>
      </c>
      <c r="M22" s="76">
        <v>7</v>
      </c>
      <c r="N22" s="76">
        <v>8</v>
      </c>
      <c r="O22" s="76">
        <v>9</v>
      </c>
      <c r="P22" s="76">
        <v>10</v>
      </c>
      <c r="Q22" s="76">
        <v>11</v>
      </c>
      <c r="R22" s="76">
        <v>12</v>
      </c>
      <c r="S22" s="76">
        <v>13</v>
      </c>
      <c r="T22" s="76">
        <v>14</v>
      </c>
      <c r="U22" s="76">
        <v>15</v>
      </c>
    </row>
    <row r="23" spans="2:22" x14ac:dyDescent="0.3">
      <c r="B23" s="5" t="s">
        <v>21</v>
      </c>
      <c r="C23" s="4"/>
      <c r="D23" s="77" t="s">
        <v>22</v>
      </c>
      <c r="E23" s="1"/>
      <c r="F23" s="4" t="s">
        <v>23</v>
      </c>
      <c r="G23" s="78">
        <f>G21/(1+$B$32)^G22</f>
        <v>1869158.8785046728</v>
      </c>
      <c r="H23" s="79">
        <f t="shared" ref="H23:U23" si="1">H21/(1+$B$32)^H22</f>
        <v>1746877.4565464233</v>
      </c>
      <c r="I23" s="78">
        <f t="shared" si="1"/>
        <v>1632595.7537817038</v>
      </c>
      <c r="J23" s="78">
        <f t="shared" si="1"/>
        <v>1525790.4240950504</v>
      </c>
      <c r="K23" s="78">
        <f t="shared" si="1"/>
        <v>1425972.3589673366</v>
      </c>
      <c r="L23" s="78">
        <f t="shared" si="1"/>
        <v>1332684.447633025</v>
      </c>
      <c r="M23" s="78">
        <f t="shared" si="1"/>
        <v>1245499.4837691821</v>
      </c>
      <c r="N23" s="78">
        <f t="shared" si="1"/>
        <v>1164018.2091300769</v>
      </c>
      <c r="O23" s="78">
        <f t="shared" si="1"/>
        <v>1087867.4851682959</v>
      </c>
      <c r="P23" s="78">
        <f t="shared" si="1"/>
        <v>1016698.5842694356</v>
      </c>
      <c r="Q23" s="78">
        <f t="shared" si="1"/>
        <v>950185.59277517337</v>
      </c>
      <c r="R23" s="78">
        <f t="shared" si="1"/>
        <v>888023.91848147055</v>
      </c>
      <c r="S23" s="78">
        <f t="shared" si="1"/>
        <v>829928.8957770752</v>
      </c>
      <c r="T23" s="78">
        <f t="shared" si="1"/>
        <v>775634.48203464982</v>
      </c>
      <c r="U23" s="78">
        <f t="shared" si="1"/>
        <v>724892.03928471939</v>
      </c>
    </row>
    <row r="24" spans="2:22" x14ac:dyDescent="0.3">
      <c r="F24" s="80" t="s">
        <v>24</v>
      </c>
      <c r="G24" s="81">
        <f>SUM(G23:U23)</f>
        <v>18215828.010218292</v>
      </c>
    </row>
    <row r="25" spans="2:22" x14ac:dyDescent="0.3">
      <c r="B25" s="82" t="s">
        <v>84</v>
      </c>
      <c r="C25" s="83"/>
      <c r="F25" s="4" t="s">
        <v>85</v>
      </c>
      <c r="G25" s="84">
        <f>G24-D20</f>
        <v>-6784171.9897817075</v>
      </c>
    </row>
    <row r="26" spans="2:22" x14ac:dyDescent="0.3">
      <c r="B26" s="85">
        <v>0.01</v>
      </c>
      <c r="C26" s="86" t="s">
        <v>26</v>
      </c>
    </row>
    <row r="27" spans="2:22" x14ac:dyDescent="0.3">
      <c r="B27" s="85">
        <v>0.02</v>
      </c>
      <c r="C27" s="86" t="s">
        <v>27</v>
      </c>
    </row>
    <row r="28" spans="2:22" x14ac:dyDescent="0.3">
      <c r="B28" s="85">
        <v>0.01</v>
      </c>
      <c r="C28" s="86" t="s">
        <v>28</v>
      </c>
    </row>
    <row r="29" spans="2:22" x14ac:dyDescent="0.3">
      <c r="B29" s="85">
        <v>0.01</v>
      </c>
      <c r="C29" s="86" t="s">
        <v>29</v>
      </c>
    </row>
    <row r="30" spans="2:22" x14ac:dyDescent="0.3">
      <c r="B30" s="85">
        <v>0.01</v>
      </c>
      <c r="C30" s="86" t="s">
        <v>30</v>
      </c>
    </row>
    <row r="31" spans="2:22" x14ac:dyDescent="0.3">
      <c r="B31" s="8">
        <v>0.01</v>
      </c>
      <c r="C31" s="86" t="s">
        <v>31</v>
      </c>
    </row>
    <row r="32" spans="2:22" x14ac:dyDescent="0.3">
      <c r="B32" s="87">
        <f>SUM(B24:B31)</f>
        <v>7.0000000000000007E-2</v>
      </c>
      <c r="C32" s="88" t="s">
        <v>32</v>
      </c>
    </row>
    <row r="33" spans="1:8" x14ac:dyDescent="0.3">
      <c r="B33" s="11"/>
      <c r="C33" s="1"/>
    </row>
    <row r="34" spans="1:8" x14ac:dyDescent="0.3">
      <c r="A34" s="13"/>
      <c r="E34" s="12"/>
    </row>
    <row r="35" spans="1:8" x14ac:dyDescent="0.3">
      <c r="A35" s="90" t="s">
        <v>25</v>
      </c>
      <c r="B35" s="23"/>
      <c r="C35" s="104" t="s">
        <v>36</v>
      </c>
      <c r="D35" s="105"/>
      <c r="E35" s="105"/>
      <c r="F35" s="106"/>
      <c r="G35" s="12"/>
    </row>
    <row r="36" spans="1:8" x14ac:dyDescent="0.3">
      <c r="B36" s="23"/>
      <c r="C36" s="107"/>
      <c r="D36" s="108"/>
      <c r="E36" s="108"/>
      <c r="F36" s="109"/>
      <c r="G36" s="12"/>
    </row>
    <row r="37" spans="1:8" x14ac:dyDescent="0.3">
      <c r="B37" s="23"/>
      <c r="C37" s="110" t="s">
        <v>37</v>
      </c>
      <c r="D37" s="111"/>
      <c r="E37" s="112"/>
      <c r="F37" s="113"/>
      <c r="G37" s="12"/>
    </row>
    <row r="38" spans="1:8" x14ac:dyDescent="0.3">
      <c r="B38" s="23"/>
      <c r="C38" s="114" t="s">
        <v>38</v>
      </c>
      <c r="D38" s="115"/>
      <c r="E38" s="116"/>
      <c r="F38" s="117"/>
      <c r="G38" s="12"/>
    </row>
    <row r="39" spans="1:8" x14ac:dyDescent="0.3">
      <c r="B39" s="23"/>
      <c r="C39" s="114" t="s">
        <v>39</v>
      </c>
      <c r="D39" s="115"/>
      <c r="E39" s="116"/>
      <c r="F39" s="117"/>
      <c r="G39" s="12"/>
    </row>
    <row r="40" spans="1:8" x14ac:dyDescent="0.3">
      <c r="B40" s="23"/>
      <c r="C40" s="114" t="s">
        <v>40</v>
      </c>
      <c r="D40" s="115"/>
      <c r="E40" s="116"/>
      <c r="F40" s="117"/>
      <c r="G40" s="12"/>
    </row>
    <row r="41" spans="1:8" x14ac:dyDescent="0.3">
      <c r="B41" s="23"/>
      <c r="C41" s="118" t="s">
        <v>41</v>
      </c>
      <c r="D41" s="119"/>
      <c r="E41" s="120"/>
      <c r="F41" s="121"/>
      <c r="G41" s="12"/>
    </row>
    <row r="42" spans="1:8" x14ac:dyDescent="0.3">
      <c r="C42" s="23"/>
    </row>
    <row r="43" spans="1:8" ht="15.6" x14ac:dyDescent="0.3">
      <c r="A43" s="90" t="s">
        <v>42</v>
      </c>
      <c r="B43" s="93" t="s">
        <v>33</v>
      </c>
      <c r="C43" s="94" t="s">
        <v>43</v>
      </c>
      <c r="D43" s="95"/>
      <c r="E43" s="95"/>
      <c r="F43" s="95"/>
      <c r="G43" s="95"/>
      <c r="H43" s="96"/>
    </row>
    <row r="44" spans="1:8" x14ac:dyDescent="0.3">
      <c r="C44" s="97"/>
      <c r="D44" s="98"/>
      <c r="E44" s="98"/>
      <c r="F44" s="98"/>
      <c r="G44" s="98"/>
      <c r="H44" s="99"/>
    </row>
    <row r="45" spans="1:8" x14ac:dyDescent="0.3">
      <c r="C45" s="97"/>
      <c r="D45" s="98"/>
      <c r="E45" s="98"/>
      <c r="F45" s="98"/>
      <c r="G45" s="98"/>
      <c r="H45" s="99"/>
    </row>
    <row r="46" spans="1:8" x14ac:dyDescent="0.3">
      <c r="C46" s="97"/>
      <c r="D46" s="98"/>
      <c r="E46" s="98"/>
      <c r="F46" s="98"/>
      <c r="G46" s="98"/>
      <c r="H46" s="99"/>
    </row>
    <row r="47" spans="1:8" x14ac:dyDescent="0.3">
      <c r="C47" s="97"/>
      <c r="D47" s="98"/>
      <c r="E47" s="98"/>
      <c r="F47" s="98"/>
      <c r="G47" s="98"/>
      <c r="H47" s="99"/>
    </row>
    <row r="48" spans="1:8" x14ac:dyDescent="0.3">
      <c r="C48" s="97"/>
      <c r="D48" s="98"/>
      <c r="E48" s="98"/>
      <c r="F48" s="98"/>
      <c r="G48" s="98"/>
      <c r="H48" s="99"/>
    </row>
    <row r="49" spans="2:8" x14ac:dyDescent="0.3">
      <c r="C49" s="100"/>
      <c r="D49" s="101"/>
      <c r="E49" s="101"/>
      <c r="F49" s="101"/>
      <c r="G49" s="101"/>
      <c r="H49" s="102"/>
    </row>
    <row r="50" spans="2:8" x14ac:dyDescent="0.3">
      <c r="C50" s="89"/>
    </row>
    <row r="52" spans="2:8" ht="15.6" x14ac:dyDescent="0.3">
      <c r="B52" s="93" t="s">
        <v>34</v>
      </c>
      <c r="C52" s="94" t="s">
        <v>44</v>
      </c>
      <c r="D52" s="95"/>
      <c r="E52" s="95"/>
      <c r="F52" s="95"/>
      <c r="G52" s="95"/>
      <c r="H52" s="96"/>
    </row>
    <row r="53" spans="2:8" x14ac:dyDescent="0.3">
      <c r="C53" s="97"/>
      <c r="D53" s="98"/>
      <c r="E53" s="98"/>
      <c r="F53" s="98"/>
      <c r="G53" s="98"/>
      <c r="H53" s="99"/>
    </row>
    <row r="54" spans="2:8" x14ac:dyDescent="0.3">
      <c r="C54" s="97"/>
      <c r="D54" s="98"/>
      <c r="E54" s="98"/>
      <c r="F54" s="98"/>
      <c r="G54" s="98"/>
      <c r="H54" s="99"/>
    </row>
    <row r="55" spans="2:8" x14ac:dyDescent="0.3">
      <c r="C55" s="97"/>
      <c r="D55" s="98"/>
      <c r="E55" s="98"/>
      <c r="F55" s="98"/>
      <c r="G55" s="98"/>
      <c r="H55" s="99"/>
    </row>
    <row r="56" spans="2:8" x14ac:dyDescent="0.3">
      <c r="C56" s="97"/>
      <c r="D56" s="98"/>
      <c r="E56" s="98"/>
      <c r="F56" s="98"/>
      <c r="G56" s="98"/>
      <c r="H56" s="99"/>
    </row>
    <row r="57" spans="2:8" x14ac:dyDescent="0.3">
      <c r="C57" s="100"/>
      <c r="D57" s="101"/>
      <c r="E57" s="101"/>
      <c r="F57" s="101"/>
      <c r="G57" s="101"/>
      <c r="H57" s="102"/>
    </row>
    <row r="58" spans="2:8" x14ac:dyDescent="0.3">
      <c r="C58" s="103"/>
      <c r="D58" s="103"/>
      <c r="E58" s="103"/>
      <c r="F58" s="103"/>
      <c r="G58" s="103"/>
      <c r="H58" s="103"/>
    </row>
    <row r="60" spans="2:8" ht="15.6" x14ac:dyDescent="0.3">
      <c r="B60" s="93" t="s">
        <v>35</v>
      </c>
      <c r="C60" s="94" t="s">
        <v>45</v>
      </c>
      <c r="D60" s="95"/>
      <c r="E60" s="95"/>
      <c r="F60" s="95"/>
      <c r="G60" s="95"/>
      <c r="H60" s="96"/>
    </row>
    <row r="61" spans="2:8" x14ac:dyDescent="0.3">
      <c r="C61" s="97"/>
      <c r="D61" s="98"/>
      <c r="E61" s="98"/>
      <c r="F61" s="98"/>
      <c r="G61" s="98"/>
      <c r="H61" s="99"/>
    </row>
    <row r="62" spans="2:8" x14ac:dyDescent="0.3">
      <c r="C62" s="97"/>
      <c r="D62" s="98"/>
      <c r="E62" s="98"/>
      <c r="F62" s="98"/>
      <c r="G62" s="98"/>
      <c r="H62" s="99"/>
    </row>
    <row r="63" spans="2:8" x14ac:dyDescent="0.3">
      <c r="C63" s="97"/>
      <c r="D63" s="98"/>
      <c r="E63" s="98"/>
      <c r="F63" s="98"/>
      <c r="G63" s="98"/>
      <c r="H63" s="99"/>
    </row>
    <row r="64" spans="2:8" x14ac:dyDescent="0.3">
      <c r="C64" s="97"/>
      <c r="D64" s="98"/>
      <c r="E64" s="98"/>
      <c r="F64" s="98"/>
      <c r="G64" s="98"/>
      <c r="H64" s="99"/>
    </row>
    <row r="65" spans="1:8" x14ac:dyDescent="0.3">
      <c r="C65" s="100"/>
      <c r="D65" s="101"/>
      <c r="E65" s="101"/>
      <c r="F65" s="101"/>
      <c r="G65" s="101"/>
      <c r="H65" s="102"/>
    </row>
    <row r="67" spans="1:8" x14ac:dyDescent="0.3">
      <c r="A67" s="13"/>
      <c r="E67" s="12"/>
    </row>
  </sheetData>
  <mergeCells count="8">
    <mergeCell ref="C52:H57"/>
    <mergeCell ref="C60:H65"/>
    <mergeCell ref="B15:C15"/>
    <mergeCell ref="B16:C16"/>
    <mergeCell ref="B17:C17"/>
    <mergeCell ref="B25:C25"/>
    <mergeCell ref="C35:F36"/>
    <mergeCell ref="C43:H4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B38CD-BD03-4457-A9FD-DB9F4A083183}">
  <dimension ref="A26:N83"/>
  <sheetViews>
    <sheetView tabSelected="1" topLeftCell="B67" workbookViewId="0">
      <selection activeCell="E56" sqref="E56"/>
    </sheetView>
  </sheetViews>
  <sheetFormatPr defaultColWidth="8.88671875" defaultRowHeight="14.4" x14ac:dyDescent="0.3"/>
  <cols>
    <col min="1" max="1" width="11.21875" style="1" bestFit="1" customWidth="1"/>
    <col min="2" max="2" width="32.88671875" style="1" bestFit="1" customWidth="1"/>
    <col min="3" max="3" width="9.77734375" style="1" bestFit="1" customWidth="1"/>
    <col min="4" max="4" width="22.5546875" style="1" bestFit="1" customWidth="1"/>
    <col min="5" max="14" width="14.77734375" style="1" customWidth="1"/>
    <col min="15" max="16384" width="8.88671875" style="1"/>
  </cols>
  <sheetData>
    <row r="26" spans="1:5" x14ac:dyDescent="0.3">
      <c r="A26" s="25" t="s">
        <v>46</v>
      </c>
    </row>
    <row r="27" spans="1:5" ht="15" thickBot="1" x14ac:dyDescent="0.35"/>
    <row r="28" spans="1:5" x14ac:dyDescent="0.3">
      <c r="B28" s="1" t="s">
        <v>47</v>
      </c>
      <c r="C28" s="26" t="s">
        <v>48</v>
      </c>
      <c r="D28" s="27" t="s">
        <v>49</v>
      </c>
      <c r="E28" s="28" t="s">
        <v>50</v>
      </c>
    </row>
    <row r="29" spans="1:5" ht="15" thickBot="1" x14ac:dyDescent="0.35">
      <c r="C29" s="29"/>
      <c r="D29" s="30" t="s">
        <v>51</v>
      </c>
      <c r="E29" s="31"/>
    </row>
    <row r="33" spans="1:14" x14ac:dyDescent="0.3">
      <c r="B33" s="32" t="s">
        <v>52</v>
      </c>
      <c r="C33" s="17" t="s">
        <v>53</v>
      </c>
      <c r="D33" s="18">
        <v>176</v>
      </c>
    </row>
    <row r="34" spans="1:14" x14ac:dyDescent="0.3">
      <c r="B34" s="33"/>
      <c r="C34" s="33"/>
      <c r="D34" s="33"/>
      <c r="E34" s="33"/>
      <c r="F34" s="33"/>
      <c r="G34" s="33"/>
    </row>
    <row r="35" spans="1:14" x14ac:dyDescent="0.3">
      <c r="B35" s="33"/>
      <c r="C35" s="33"/>
      <c r="D35" s="33"/>
      <c r="E35" s="33"/>
      <c r="F35" s="33"/>
      <c r="G35" s="33"/>
    </row>
    <row r="36" spans="1:14" ht="15" thickBot="1" x14ac:dyDescent="0.35"/>
    <row r="37" spans="1:14" x14ac:dyDescent="0.3">
      <c r="C37" s="14" t="s">
        <v>54</v>
      </c>
      <c r="D37" s="15" t="s">
        <v>55</v>
      </c>
      <c r="E37" s="15" t="s">
        <v>56</v>
      </c>
      <c r="F37" s="15" t="s">
        <v>57</v>
      </c>
      <c r="G37" s="15" t="s">
        <v>58</v>
      </c>
      <c r="H37" s="15" t="s">
        <v>59</v>
      </c>
      <c r="I37" s="15" t="s">
        <v>53</v>
      </c>
      <c r="J37" s="15" t="s">
        <v>60</v>
      </c>
      <c r="K37" s="15" t="s">
        <v>61</v>
      </c>
      <c r="L37" s="15" t="s">
        <v>62</v>
      </c>
      <c r="M37" s="15" t="s">
        <v>63</v>
      </c>
      <c r="N37" s="16" t="s">
        <v>64</v>
      </c>
    </row>
    <row r="38" spans="1:14" ht="15" thickBot="1" x14ac:dyDescent="0.35">
      <c r="C38" s="19">
        <v>245</v>
      </c>
      <c r="D38" s="20">
        <v>223</v>
      </c>
      <c r="E38" s="20">
        <v>213</v>
      </c>
      <c r="F38" s="20">
        <v>198</v>
      </c>
      <c r="G38" s="20">
        <v>185</v>
      </c>
      <c r="H38" s="20">
        <v>191</v>
      </c>
      <c r="I38" s="20">
        <v>176</v>
      </c>
      <c r="J38" s="20">
        <v>173</v>
      </c>
      <c r="K38" s="20">
        <v>188</v>
      </c>
      <c r="L38" s="20">
        <v>193</v>
      </c>
      <c r="M38" s="20">
        <v>177</v>
      </c>
      <c r="N38" s="21">
        <v>166</v>
      </c>
    </row>
    <row r="39" spans="1:14" ht="15" thickBot="1" x14ac:dyDescent="0.35">
      <c r="B39" s="34" t="s">
        <v>52</v>
      </c>
      <c r="C39" s="35">
        <f>(C38/$I$38)*100</f>
        <v>139.20454545454547</v>
      </c>
      <c r="D39" s="35">
        <f t="shared" ref="D39:N39" si="0">(D38/$I$38)*100</f>
        <v>126.70454545454545</v>
      </c>
      <c r="E39" s="35">
        <f t="shared" si="0"/>
        <v>121.02272727272727</v>
      </c>
      <c r="F39" s="35">
        <f t="shared" si="0"/>
        <v>112.5</v>
      </c>
      <c r="G39" s="35">
        <f t="shared" si="0"/>
        <v>105.11363636363636</v>
      </c>
      <c r="H39" s="35">
        <f t="shared" si="0"/>
        <v>108.52272727272727</v>
      </c>
      <c r="I39" s="35">
        <f t="shared" si="0"/>
        <v>100</v>
      </c>
      <c r="J39" s="35">
        <f t="shared" si="0"/>
        <v>98.295454545454547</v>
      </c>
      <c r="K39" s="35">
        <f t="shared" si="0"/>
        <v>106.81818181818181</v>
      </c>
      <c r="L39" s="35">
        <f t="shared" si="0"/>
        <v>109.65909090909092</v>
      </c>
      <c r="M39" s="35">
        <f t="shared" si="0"/>
        <v>100.56818181818181</v>
      </c>
      <c r="N39" s="35">
        <f t="shared" si="0"/>
        <v>94.318181818181827</v>
      </c>
    </row>
    <row r="42" spans="1:14" x14ac:dyDescent="0.3">
      <c r="A42" s="25" t="s">
        <v>65</v>
      </c>
    </row>
    <row r="43" spans="1:14" x14ac:dyDescent="0.3">
      <c r="D43" s="5" t="s">
        <v>66</v>
      </c>
      <c r="E43" s="5" t="s">
        <v>67</v>
      </c>
      <c r="G43" s="125" t="s">
        <v>88</v>
      </c>
      <c r="H43" s="126"/>
    </row>
    <row r="44" spans="1:14" x14ac:dyDescent="0.3">
      <c r="B44" s="5" t="s">
        <v>54</v>
      </c>
      <c r="C44" s="22">
        <v>245</v>
      </c>
      <c r="D44" s="5"/>
      <c r="E44" s="5"/>
      <c r="G44" s="127" t="s">
        <v>89</v>
      </c>
      <c r="H44" s="128"/>
    </row>
    <row r="45" spans="1:14" x14ac:dyDescent="0.3">
      <c r="B45" s="5" t="s">
        <v>55</v>
      </c>
      <c r="C45" s="22">
        <v>223</v>
      </c>
      <c r="D45" s="36">
        <f t="shared" ref="D45:D55" si="1">(C45-C44)/C44</f>
        <v>-8.9795918367346933E-2</v>
      </c>
      <c r="E45" s="36">
        <f t="shared" ref="E45:E55" si="2">1+D45</f>
        <v>0.91020408163265309</v>
      </c>
      <c r="F45" s="37"/>
      <c r="G45" s="37"/>
    </row>
    <row r="46" spans="1:14" x14ac:dyDescent="0.3">
      <c r="B46" s="5" t="s">
        <v>56</v>
      </c>
      <c r="C46" s="22">
        <v>213</v>
      </c>
      <c r="D46" s="36">
        <f t="shared" si="1"/>
        <v>-4.4843049327354258E-2</v>
      </c>
      <c r="E46" s="36">
        <f t="shared" si="2"/>
        <v>0.95515695067264572</v>
      </c>
      <c r="F46" s="37"/>
      <c r="G46" s="37"/>
    </row>
    <row r="47" spans="1:14" x14ac:dyDescent="0.3">
      <c r="B47" s="5" t="s">
        <v>57</v>
      </c>
      <c r="C47" s="22">
        <v>198</v>
      </c>
      <c r="D47" s="36">
        <f t="shared" si="1"/>
        <v>-7.0422535211267609E-2</v>
      </c>
      <c r="E47" s="36">
        <f t="shared" si="2"/>
        <v>0.92957746478873238</v>
      </c>
      <c r="F47" s="37"/>
      <c r="G47" s="37"/>
      <c r="H47" s="37"/>
      <c r="I47" s="37"/>
    </row>
    <row r="48" spans="1:14" x14ac:dyDescent="0.3">
      <c r="B48" s="5" t="s">
        <v>58</v>
      </c>
      <c r="C48" s="22">
        <v>185</v>
      </c>
      <c r="D48" s="36">
        <f t="shared" si="1"/>
        <v>-6.5656565656565663E-2</v>
      </c>
      <c r="E48" s="36">
        <f t="shared" si="2"/>
        <v>0.93434343434343436</v>
      </c>
      <c r="F48" s="37"/>
      <c r="G48" s="37"/>
      <c r="H48" s="37"/>
      <c r="I48" s="37"/>
    </row>
    <row r="49" spans="1:13" x14ac:dyDescent="0.3">
      <c r="B49" s="5" t="s">
        <v>59</v>
      </c>
      <c r="C49" s="22">
        <v>191</v>
      </c>
      <c r="D49" s="36">
        <f t="shared" si="1"/>
        <v>3.2432432432432434E-2</v>
      </c>
      <c r="E49" s="36">
        <f t="shared" si="2"/>
        <v>1.0324324324324325</v>
      </c>
      <c r="F49" s="37"/>
      <c r="G49" s="37"/>
      <c r="H49" s="37"/>
      <c r="I49" s="37"/>
    </row>
    <row r="50" spans="1:13" x14ac:dyDescent="0.3">
      <c r="B50" s="5" t="s">
        <v>53</v>
      </c>
      <c r="C50" s="22">
        <v>176</v>
      </c>
      <c r="D50" s="36">
        <f t="shared" si="1"/>
        <v>-7.8534031413612565E-2</v>
      </c>
      <c r="E50" s="36">
        <f t="shared" si="2"/>
        <v>0.92146596858638741</v>
      </c>
      <c r="F50" s="37"/>
      <c r="G50" s="37"/>
      <c r="H50" s="37"/>
      <c r="I50" s="37"/>
    </row>
    <row r="51" spans="1:13" x14ac:dyDescent="0.3">
      <c r="B51" s="5" t="s">
        <v>60</v>
      </c>
      <c r="C51" s="22">
        <v>173</v>
      </c>
      <c r="D51" s="36">
        <f t="shared" si="1"/>
        <v>-1.7045454545454544E-2</v>
      </c>
      <c r="E51" s="36">
        <f t="shared" si="2"/>
        <v>0.98295454545454541</v>
      </c>
      <c r="F51" s="37"/>
      <c r="G51" s="37"/>
      <c r="H51" s="37"/>
      <c r="I51" s="37"/>
    </row>
    <row r="52" spans="1:13" x14ac:dyDescent="0.3">
      <c r="B52" s="5" t="s">
        <v>61</v>
      </c>
      <c r="C52" s="22">
        <v>188</v>
      </c>
      <c r="D52" s="36">
        <f t="shared" si="1"/>
        <v>8.6705202312138727E-2</v>
      </c>
      <c r="E52" s="36">
        <f t="shared" si="2"/>
        <v>1.0867052023121386</v>
      </c>
      <c r="F52" s="37"/>
      <c r="G52" s="37"/>
      <c r="H52" s="37"/>
      <c r="I52" s="37"/>
    </row>
    <row r="53" spans="1:13" x14ac:dyDescent="0.3">
      <c r="B53" s="5" t="s">
        <v>62</v>
      </c>
      <c r="C53" s="22">
        <v>193</v>
      </c>
      <c r="D53" s="36">
        <f t="shared" si="1"/>
        <v>2.6595744680851064E-2</v>
      </c>
      <c r="E53" s="36">
        <f t="shared" si="2"/>
        <v>1.0265957446808511</v>
      </c>
      <c r="F53" s="37"/>
      <c r="G53" s="37"/>
      <c r="H53" s="37"/>
      <c r="I53" s="37"/>
    </row>
    <row r="54" spans="1:13" x14ac:dyDescent="0.3">
      <c r="B54" s="5" t="s">
        <v>63</v>
      </c>
      <c r="C54" s="22">
        <v>177</v>
      </c>
      <c r="D54" s="36">
        <f t="shared" si="1"/>
        <v>-8.2901554404145081E-2</v>
      </c>
      <c r="E54" s="36">
        <f t="shared" si="2"/>
        <v>0.91709844559585496</v>
      </c>
      <c r="F54" s="37"/>
      <c r="G54" s="37"/>
      <c r="H54" s="37"/>
      <c r="I54" s="37"/>
    </row>
    <row r="55" spans="1:13" x14ac:dyDescent="0.3">
      <c r="B55" s="5" t="s">
        <v>64</v>
      </c>
      <c r="C55" s="22">
        <v>166</v>
      </c>
      <c r="D55" s="36">
        <f t="shared" si="1"/>
        <v>-6.2146892655367235E-2</v>
      </c>
      <c r="E55" s="36">
        <f t="shared" si="2"/>
        <v>0.93785310734463279</v>
      </c>
      <c r="F55" s="37"/>
      <c r="J55" s="1" t="s">
        <v>68</v>
      </c>
    </row>
    <row r="56" spans="1:13" x14ac:dyDescent="0.3">
      <c r="E56" s="145">
        <f>PRODUCT(E45:E55)^(1/11)-1</f>
        <v>-3.476937851305939E-2</v>
      </c>
    </row>
    <row r="58" spans="1:13" ht="14.4" customHeight="1" x14ac:dyDescent="0.3">
      <c r="B58" s="38" t="s">
        <v>70</v>
      </c>
      <c r="C58" s="39">
        <f>AVERAGE(D45:D55)</f>
        <v>-3.3237511105062872E-2</v>
      </c>
      <c r="D58" s="124"/>
      <c r="E58" s="42" t="s">
        <v>69</v>
      </c>
      <c r="F58" s="123" t="s">
        <v>87</v>
      </c>
      <c r="G58" s="123"/>
      <c r="H58" s="123"/>
      <c r="I58" s="123"/>
      <c r="J58" s="123"/>
      <c r="K58" s="123"/>
      <c r="L58" s="123"/>
      <c r="M58" s="123"/>
    </row>
    <row r="59" spans="1:13" x14ac:dyDescent="0.3">
      <c r="B59" s="38" t="s">
        <v>71</v>
      </c>
      <c r="C59" s="39">
        <f>E56</f>
        <v>-3.476937851305939E-2</v>
      </c>
      <c r="D59" s="124"/>
      <c r="F59" s="122"/>
      <c r="G59" s="123"/>
      <c r="H59" s="123"/>
      <c r="I59" s="123"/>
      <c r="J59" s="123"/>
      <c r="K59" s="123"/>
      <c r="L59" s="123"/>
      <c r="M59" s="123"/>
    </row>
    <row r="60" spans="1:13" x14ac:dyDescent="0.3">
      <c r="F60" s="122"/>
      <c r="G60" s="123"/>
      <c r="H60" s="123"/>
      <c r="I60" s="123"/>
      <c r="J60" s="123"/>
      <c r="K60" s="123"/>
      <c r="L60" s="123"/>
      <c r="M60" s="123"/>
    </row>
    <row r="61" spans="1:13" x14ac:dyDescent="0.3">
      <c r="A61" s="25" t="s">
        <v>72</v>
      </c>
    </row>
    <row r="63" spans="1:13" x14ac:dyDescent="0.3">
      <c r="B63" s="143" t="s">
        <v>73</v>
      </c>
      <c r="C63" s="144">
        <v>2.5000000000000001E-2</v>
      </c>
    </row>
    <row r="65" spans="2:14" x14ac:dyDescent="0.3">
      <c r="D65" s="5" t="s">
        <v>66</v>
      </c>
      <c r="E65" s="5" t="s">
        <v>74</v>
      </c>
      <c r="F65" s="5" t="s">
        <v>75</v>
      </c>
    </row>
    <row r="66" spans="2:14" x14ac:dyDescent="0.3">
      <c r="B66" s="5" t="s">
        <v>54</v>
      </c>
      <c r="C66" s="43">
        <v>245</v>
      </c>
      <c r="D66" s="5"/>
      <c r="E66" s="5"/>
      <c r="F66" s="5"/>
    </row>
    <row r="67" spans="2:14" x14ac:dyDescent="0.3">
      <c r="B67" s="5" t="s">
        <v>55</v>
      </c>
      <c r="C67" s="43">
        <v>223</v>
      </c>
      <c r="D67" s="40">
        <f t="shared" ref="D67:D77" si="3">(C67-C66)/C66</f>
        <v>-8.9795918367346933E-2</v>
      </c>
      <c r="E67" s="40">
        <f>(1+$C$63)^(1/12)-1</f>
        <v>2.0598362698427408E-3</v>
      </c>
      <c r="F67" s="7">
        <f t="shared" ref="F67:F77" si="4">D67-E67</f>
        <v>-9.1855754637189674E-2</v>
      </c>
    </row>
    <row r="68" spans="2:14" x14ac:dyDescent="0.3">
      <c r="B68" s="5" t="s">
        <v>56</v>
      </c>
      <c r="C68" s="43">
        <v>213</v>
      </c>
      <c r="D68" s="40">
        <f t="shared" si="3"/>
        <v>-4.4843049327354258E-2</v>
      </c>
      <c r="E68" s="40">
        <f>(1+$C$63)^(1/12)-1</f>
        <v>2.0598362698427408E-3</v>
      </c>
      <c r="F68" s="7">
        <f t="shared" si="4"/>
        <v>-4.6902885597196999E-2</v>
      </c>
    </row>
    <row r="69" spans="2:14" x14ac:dyDescent="0.3">
      <c r="B69" s="5" t="s">
        <v>57</v>
      </c>
      <c r="C69" s="43">
        <v>198</v>
      </c>
      <c r="D69" s="40">
        <f t="shared" si="3"/>
        <v>-7.0422535211267609E-2</v>
      </c>
      <c r="E69" s="40">
        <f>(1+$C$63)^(1/12)-1</f>
        <v>2.0598362698427408E-3</v>
      </c>
      <c r="F69" s="7">
        <f t="shared" si="4"/>
        <v>-7.248237148111035E-2</v>
      </c>
    </row>
    <row r="70" spans="2:14" x14ac:dyDescent="0.3">
      <c r="B70" s="5" t="s">
        <v>58</v>
      </c>
      <c r="C70" s="43">
        <v>185</v>
      </c>
      <c r="D70" s="40">
        <f t="shared" si="3"/>
        <v>-6.5656565656565663E-2</v>
      </c>
      <c r="E70" s="40">
        <f>(1+$C$63)^(1/12)-1</f>
        <v>2.0598362698427408E-3</v>
      </c>
      <c r="F70" s="7">
        <f t="shared" si="4"/>
        <v>-6.7716401926408404E-2</v>
      </c>
    </row>
    <row r="71" spans="2:14" x14ac:dyDescent="0.3">
      <c r="B71" s="5" t="s">
        <v>59</v>
      </c>
      <c r="C71" s="43">
        <v>191</v>
      </c>
      <c r="D71" s="40">
        <f t="shared" si="3"/>
        <v>3.2432432432432434E-2</v>
      </c>
      <c r="E71" s="40">
        <f>(1+$C$63)^(1/12)-1</f>
        <v>2.0598362698427408E-3</v>
      </c>
      <c r="F71" s="7">
        <f t="shared" si="4"/>
        <v>3.0372596162589693E-2</v>
      </c>
    </row>
    <row r="72" spans="2:14" x14ac:dyDescent="0.3">
      <c r="B72" s="5" t="s">
        <v>53</v>
      </c>
      <c r="C72" s="43">
        <v>176</v>
      </c>
      <c r="D72" s="40">
        <f t="shared" si="3"/>
        <v>-7.8534031413612565E-2</v>
      </c>
      <c r="E72" s="40">
        <f>(1+$C$63)^(1/12)-1</f>
        <v>2.0598362698427408E-3</v>
      </c>
      <c r="F72" s="7">
        <f t="shared" si="4"/>
        <v>-8.0593867683455306E-2</v>
      </c>
    </row>
    <row r="73" spans="2:14" x14ac:dyDescent="0.3">
      <c r="B73" s="5" t="s">
        <v>60</v>
      </c>
      <c r="C73" s="43">
        <v>173</v>
      </c>
      <c r="D73" s="40">
        <f t="shared" si="3"/>
        <v>-1.7045454545454544E-2</v>
      </c>
      <c r="E73" s="40">
        <f>(1+$C$63)^(1/12)-1</f>
        <v>2.0598362698427408E-3</v>
      </c>
      <c r="F73" s="7">
        <f t="shared" si="4"/>
        <v>-1.9105290815297285E-2</v>
      </c>
    </row>
    <row r="74" spans="2:14" x14ac:dyDescent="0.3">
      <c r="B74" s="5" t="s">
        <v>61</v>
      </c>
      <c r="C74" s="43">
        <v>188</v>
      </c>
      <c r="D74" s="40">
        <f t="shared" si="3"/>
        <v>8.6705202312138727E-2</v>
      </c>
      <c r="E74" s="40">
        <f>(1+$C$63)^(1/12)-1</f>
        <v>2.0598362698427408E-3</v>
      </c>
      <c r="F74" s="7">
        <f t="shared" si="4"/>
        <v>8.4645366042295986E-2</v>
      </c>
    </row>
    <row r="75" spans="2:14" x14ac:dyDescent="0.3">
      <c r="B75" s="5" t="s">
        <v>62</v>
      </c>
      <c r="C75" s="43">
        <v>193</v>
      </c>
      <c r="D75" s="40">
        <f t="shared" si="3"/>
        <v>2.6595744680851064E-2</v>
      </c>
      <c r="E75" s="40">
        <f>(1+$C$63)^(1/12)-1</f>
        <v>2.0598362698427408E-3</v>
      </c>
      <c r="F75" s="7">
        <f t="shared" si="4"/>
        <v>2.4535908411008323E-2</v>
      </c>
    </row>
    <row r="76" spans="2:14" x14ac:dyDescent="0.3">
      <c r="B76" s="5" t="s">
        <v>63</v>
      </c>
      <c r="C76" s="43">
        <v>177</v>
      </c>
      <c r="D76" s="40">
        <f t="shared" si="3"/>
        <v>-8.2901554404145081E-2</v>
      </c>
      <c r="E76" s="40">
        <f>(1+$C$63)^(1/12)-1</f>
        <v>2.0598362698427408E-3</v>
      </c>
      <c r="F76" s="7">
        <f t="shared" si="4"/>
        <v>-8.4961390673987822E-2</v>
      </c>
    </row>
    <row r="77" spans="2:14" x14ac:dyDescent="0.3">
      <c r="B77" s="5" t="s">
        <v>64</v>
      </c>
      <c r="C77" s="43">
        <v>166</v>
      </c>
      <c r="D77" s="40">
        <f t="shared" si="3"/>
        <v>-6.2146892655367235E-2</v>
      </c>
      <c r="E77" s="40">
        <f>(1+$C$63)^(1/12)-1</f>
        <v>2.0598362698427408E-3</v>
      </c>
      <c r="F77" s="7">
        <f t="shared" si="4"/>
        <v>-6.4206728925209983E-2</v>
      </c>
    </row>
    <row r="80" spans="2:14" ht="14.4" customHeight="1" x14ac:dyDescent="0.3">
      <c r="B80" s="41" t="s">
        <v>76</v>
      </c>
      <c r="C80" s="7">
        <f>AVERAGE(F67:F77)</f>
        <v>-3.529734737490562E-2</v>
      </c>
      <c r="D80"/>
      <c r="E80" s="42" t="s">
        <v>79</v>
      </c>
      <c r="F80" s="129" t="s">
        <v>80</v>
      </c>
      <c r="G80" s="130"/>
      <c r="H80" s="130"/>
      <c r="I80" s="130"/>
      <c r="J80" s="130"/>
      <c r="K80" s="130"/>
      <c r="L80" s="130"/>
      <c r="M80" s="130"/>
      <c r="N80" s="130"/>
    </row>
    <row r="81" spans="2:14" x14ac:dyDescent="0.3">
      <c r="B81" s="41" t="s">
        <v>77</v>
      </c>
      <c r="C81" s="36">
        <f>STDEV(F67:F77)</f>
        <v>5.8019224861623038E-2</v>
      </c>
      <c r="D81"/>
      <c r="F81" s="129"/>
      <c r="G81" s="130"/>
      <c r="H81" s="130"/>
      <c r="I81" s="130"/>
      <c r="J81" s="130"/>
      <c r="K81" s="130"/>
      <c r="L81" s="130"/>
      <c r="M81" s="130"/>
      <c r="N81" s="130"/>
    </row>
    <row r="82" spans="2:14" x14ac:dyDescent="0.3">
      <c r="B82" s="41" t="s">
        <v>78</v>
      </c>
      <c r="C82" s="131">
        <f>C80/C81</f>
        <v>-0.60837330142018387</v>
      </c>
      <c r="D82"/>
      <c r="F82" s="129"/>
      <c r="G82" s="130"/>
      <c r="H82" s="130"/>
      <c r="I82" s="130"/>
      <c r="J82" s="130"/>
      <c r="K82" s="130"/>
      <c r="L82" s="130"/>
      <c r="M82" s="130"/>
      <c r="N82" s="130"/>
    </row>
    <row r="83" spans="2:14" x14ac:dyDescent="0.3">
      <c r="F83" s="129"/>
      <c r="G83" s="130"/>
      <c r="H83" s="130"/>
      <c r="I83" s="130"/>
      <c r="J83" s="130"/>
      <c r="K83" s="130"/>
      <c r="L83" s="130"/>
      <c r="M83" s="130"/>
      <c r="N83" s="130"/>
    </row>
  </sheetData>
  <mergeCells count="4">
    <mergeCell ref="G43:H43"/>
    <mergeCell ref="G44:H44"/>
    <mergeCell ref="F80:N83"/>
    <mergeCell ref="F58:M6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Q1-PortfolioConstruction</vt:lpstr>
      <vt:lpstr>Q2 - Valuation</vt:lpstr>
      <vt:lpstr>Q3-GeneralDescriptiveStatistics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Sailee</dc:creator>
  <cp:keywords/>
  <dc:description/>
  <cp:lastModifiedBy>Gauri Shingane</cp:lastModifiedBy>
  <cp:revision/>
  <dcterms:created xsi:type="dcterms:W3CDTF">2015-06-05T18:17:20Z</dcterms:created>
  <dcterms:modified xsi:type="dcterms:W3CDTF">2023-12-28T14:13:59Z</dcterms:modified>
  <cp:category/>
  <cp:contentStatus/>
</cp:coreProperties>
</file>