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legiscloud-my.sharepoint.com/personal/gdilipba_teksystems_com/Documents/Desktop/wxcel/"/>
    </mc:Choice>
  </mc:AlternateContent>
  <xr:revisionPtr revIDLastSave="0" documentId="8_{0B3A8FB7-6DA0-46A6-A569-66970035FF7D}" xr6:coauthVersionLast="47" xr6:coauthVersionMax="47" xr10:uidLastSave="{00000000-0000-0000-0000-000000000000}"/>
  <bookViews>
    <workbookView xWindow="-110" yWindow="-110" windowWidth="19420" windowHeight="10420" tabRatio="862" firstSheet="1" activeTab="1" xr2:uid="{00000000-000D-0000-FFFF-FFFF00000000}"/>
  </bookViews>
  <sheets>
    <sheet name="ChartsDataSheet" sheetId="36" state="veryHidden" r:id="rId1"/>
    <sheet name="Dashboard" sheetId="26" r:id="rId2"/>
    <sheet name="data" sheetId="35" r:id="rId3"/>
  </sheets>
  <definedNames>
    <definedName name="color1">#REF!</definedName>
    <definedName name="color10">#REF!</definedName>
    <definedName name="color11">#REF!</definedName>
    <definedName name="color12">#REF!</definedName>
    <definedName name="color13">#REF!</definedName>
    <definedName name="color14">#REF!</definedName>
    <definedName name="color15">#REF!</definedName>
    <definedName name="color16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colors">#REF!</definedName>
    <definedName name="data">#REF!</definedName>
    <definedName name="Dial1">#REF!</definedName>
    <definedName name="Dial2">#REF!</definedName>
    <definedName name="Dial3">#REF!</definedName>
    <definedName name="Dial4">#REF!</definedName>
    <definedName name="locations">#REF!</definedName>
    <definedName name="_xlnm.Print_Area" localSheetId="1">Dashboard!$A$1:$L$18</definedName>
    <definedName name="scale11">Dashboard!$P$2</definedName>
    <definedName name="scale13">Dashboard!$P$3</definedName>
    <definedName name="scale14">Dashboard!$P$4</definedName>
    <definedName name="scale15">Dashboard!$P$5</definedName>
    <definedName name="scale16">Dashboard!$P$6</definedName>
    <definedName name="scales">#REF!</definedName>
    <definedName name="selector">#REF!</definedName>
    <definedName name="valuesO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6" l="1"/>
  <c r="D6" i="26"/>
  <c r="D4" i="26"/>
  <c r="D3" i="26"/>
  <c r="D4" i="35"/>
  <c r="I3" i="26" s="1"/>
  <c r="D9" i="35"/>
  <c r="I4" i="26" s="1"/>
  <c r="D14" i="35"/>
  <c r="I5" i="26" s="1"/>
  <c r="D18" i="35"/>
  <c r="I6" i="26" s="1"/>
  <c r="V3" i="36"/>
  <c r="T3" i="36"/>
  <c r="H3" i="36"/>
  <c r="V2" i="36"/>
  <c r="T2" i="36"/>
  <c r="H2" i="36"/>
  <c r="V5" i="36"/>
  <c r="T5" i="36"/>
  <c r="H5" i="36"/>
  <c r="D5" i="36"/>
  <c r="BF5" i="36" s="1"/>
  <c r="V4" i="36"/>
  <c r="T4" i="36"/>
  <c r="H4" i="36"/>
  <c r="S5" i="36"/>
  <c r="S4" i="36"/>
  <c r="S2" i="36"/>
  <c r="S3" i="36"/>
  <c r="D3" i="36" l="1"/>
  <c r="BF3" i="36" s="1"/>
  <c r="D2" i="36"/>
  <c r="BF2" i="36" s="1"/>
  <c r="D4" i="36"/>
  <c r="BF4" i="36" s="1"/>
  <c r="C14" i="26" l="1"/>
  <c r="H12" i="35" l="1"/>
  <c r="H11" i="35"/>
  <c r="Q5" i="26" s="1"/>
  <c r="B3" i="36" s="1"/>
  <c r="C3" i="36" s="1"/>
  <c r="H10" i="35"/>
  <c r="D21" i="35"/>
  <c r="I7" i="26" s="1"/>
  <c r="D7" i="26" s="1"/>
  <c r="BG3" i="36" l="1"/>
  <c r="E3" i="36"/>
  <c r="Q4" i="26"/>
  <c r="B5" i="36" s="1"/>
  <c r="C5" i="36" s="1"/>
  <c r="Q6" i="26"/>
  <c r="B4" i="36" s="1"/>
  <c r="C4" i="36" s="1"/>
  <c r="BE3" i="36"/>
  <c r="H13" i="35"/>
  <c r="H9" i="35"/>
  <c r="BG5" i="36" l="1"/>
  <c r="E5" i="36"/>
  <c r="BE5" i="36" s="1"/>
  <c r="BG4" i="36"/>
  <c r="E4" i="36"/>
  <c r="BE4" i="36" s="1"/>
  <c r="Q3" i="26"/>
  <c r="B2" i="36" s="1"/>
  <c r="C2" i="36" s="1"/>
  <c r="BG2" i="36" l="1"/>
  <c r="E2" i="36"/>
  <c r="BE2" i="36" s="1"/>
</calcChain>
</file>

<file path=xl/sharedStrings.xml><?xml version="1.0" encoding="utf-8"?>
<sst xmlns="http://schemas.openxmlformats.org/spreadsheetml/2006/main" count="258" uniqueCount="184">
  <si>
    <t>Value</t>
  </si>
  <si>
    <t>You can change the values in "weight" column, the value must be between 0 and 10;</t>
  </si>
  <si>
    <t>"10" value means that the perspective or goal is the most valuable</t>
  </si>
  <si>
    <t>You can change the values in "Performance" column;</t>
  </si>
  <si>
    <t>Weight (1 to 10)</t>
  </si>
  <si>
    <t>Description</t>
  </si>
  <si>
    <t>Performance
(%)</t>
  </si>
  <si>
    <t>Employee turnover</t>
  </si>
  <si>
    <t>Cost per Hire</t>
  </si>
  <si>
    <t>Turnover Cost</t>
  </si>
  <si>
    <t>Turnover Rate</t>
  </si>
  <si>
    <t>Time to Fill</t>
  </si>
  <si>
    <t>Recruiting</t>
  </si>
  <si>
    <t>Vacant Period</t>
  </si>
  <si>
    <t>New Hires Performance Appraisal</t>
  </si>
  <si>
    <t>Turnover Rates of New Hires</t>
  </si>
  <si>
    <t>Financial Impact of Bad Hire</t>
  </si>
  <si>
    <t>Retention</t>
  </si>
  <si>
    <t>Preventable Turnover</t>
  </si>
  <si>
    <t>Diversity Turnover</t>
  </si>
  <si>
    <t>Financial Impact of Employee Turnover</t>
  </si>
  <si>
    <t>Training and Development</t>
  </si>
  <si>
    <t>Learning and Growth Opportunities</t>
  </si>
  <si>
    <t>Job Satisfaction</t>
  </si>
  <si>
    <t xml:space="preserve"> </t>
  </si>
  <si>
    <t>KPI</t>
  </si>
  <si>
    <t>HLP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</si>
  <si>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</si>
  <si>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</si>
  <si>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</si>
  <si>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</si>
  <si>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</si>
  <si>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</si>
  <si>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</si>
  <si>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</si>
  <si>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</si>
  <si>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</si>
  <si>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</si>
  <si>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</si>
  <si>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</si>
  <si>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</si>
  <si>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</si>
  <si>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</si>
  <si>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</si>
  <si>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</si>
  <si>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</si>
  <si>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</si>
  <si>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</si>
  <si>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</si>
  <si>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</si>
  <si>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</si>
  <si>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</si>
  <si>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</si>
  <si>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</si>
  <si>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</si>
  <si>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</si>
  <si>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</si>
  <si>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</si>
  <si>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</si>
  <si>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</si>
  <si>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</si>
  <si>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</si>
  <si>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</si>
  <si>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</si>
  <si>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</si>
  <si>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</si>
  <si>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</si>
  <si>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</si>
  <si>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</si>
  <si>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</si>
  <si>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</si>
  <si>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</si>
  <si>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</si>
  <si>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</si>
  <si>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</si>
  <si>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</si>
  <si>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</si>
  <si>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</si>
  <si>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</si>
  <si>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</si>
  <si>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</si>
  <si>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</si>
  <si>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</si>
  <si>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</si>
  <si>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</si>
  <si>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</si>
  <si>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</si>
  <si>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</si>
  <si>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</si>
  <si>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</si>
  <si>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</si>
  <si>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</si>
  <si>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</si>
  <si>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</si>
  <si>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</si>
  <si>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</si>
  <si>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</si>
  <si>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</si>
  <si>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</si>
  <si>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</si>
  <si>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</si>
  <si>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</si>
  <si>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</si>
  <si>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</si>
  <si>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</si>
  <si>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</si>
  <si>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</si>
  <si>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</si>
  <si>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</si>
  <si>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</si>
  <si>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</si>
  <si>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</si>
  <si>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</si>
  <si>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</si>
  <si>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</si>
  <si>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</si>
  <si>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</si>
  <si>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</si>
  <si>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</si>
  <si>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</si>
  <si>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</si>
  <si>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</si>
  <si>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</si>
  <si>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</si>
  <si>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</si>
  <si>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</si>
  <si>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</si>
  <si>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</si>
  <si>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</si>
  <si>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</si>
  <si>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</si>
  <si>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</si>
  <si>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</si>
  <si>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</si>
  <si>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</si>
  <si>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</si>
  <si>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</si>
  <si>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</si>
  <si>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</si>
  <si>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</si>
  <si>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</si>
  <si>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</si>
  <si>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</si>
  <si>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</si>
  <si>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</si>
  <si>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</si>
  <si>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</si>
  <si>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</si>
  <si>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</si>
  <si>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</si>
  <si>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</si>
  <si>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</si>
  <si>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</si>
  <si>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</si>
  <si>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</si>
  <si>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</si>
  <si>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</si>
  <si>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</si>
  <si>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</si>
  <si>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Low</t>
  </si>
  <si>
    <t>High</t>
  </si>
  <si>
    <t>x2</t>
  </si>
  <si>
    <t>yLabel</t>
  </si>
  <si>
    <t>yPercent</t>
  </si>
  <si>
    <t>LabelPercent</t>
  </si>
  <si>
    <t>xxx</t>
  </si>
  <si>
    <t>Ring Chart Name:</t>
  </si>
  <si>
    <t>WindRoseChart Name:</t>
  </si>
  <si>
    <t>Cat 1</t>
  </si>
  <si>
    <t>Cat 2</t>
  </si>
  <si>
    <t>Cat 3</t>
  </si>
  <si>
    <t>Cat 4</t>
  </si>
  <si>
    <t>Cat 5</t>
  </si>
  <si>
    <t>Cat 6</t>
  </si>
  <si>
    <t>G1_G1</t>
  </si>
  <si>
    <t>Skin 6</t>
  </si>
  <si>
    <t>Per</t>
  </si>
  <si>
    <t>G1_G2</t>
  </si>
  <si>
    <t>G1_G3</t>
  </si>
  <si>
    <t>Employee Turnover</t>
  </si>
  <si>
    <t>Training and Dev.</t>
  </si>
  <si>
    <t>G1_G4</t>
  </si>
  <si>
    <t>Total (Average)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</si>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</sst>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38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</font>
    <font>
      <sz val="1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0"/>
      <color theme="0" tint="-4.9989318521683403E-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0"/>
      <color rgb="FF0E281A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sz val="10"/>
      <color theme="0" tint="-4.9989318521683403E-2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14"/>
      <color theme="0" tint="-4.9989318521683403E-2"/>
      <name val="Calibri"/>
      <family val="2"/>
      <charset val="238"/>
      <scheme val="minor"/>
    </font>
    <font>
      <sz val="10"/>
      <name val="Arial Cyr"/>
      <charset val="204"/>
    </font>
    <font>
      <b/>
      <sz val="10"/>
      <name val="Calibri"/>
      <family val="2"/>
      <charset val="238"/>
      <scheme val="minor"/>
    </font>
    <font>
      <sz val="8"/>
      <name val="Arial Cyr"/>
      <charset val="204"/>
    </font>
    <font>
      <b/>
      <sz val="10"/>
      <name val="Arial Cyr"/>
      <charset val="204"/>
    </font>
    <font>
      <sz val="10"/>
      <name val="Arial"/>
    </font>
    <font>
      <sz val="10"/>
      <color theme="1" tint="0.249977111117893"/>
      <name val="Eras Bold ITC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sz val="12"/>
      <name val="Century Gothic"/>
      <family val="2"/>
    </font>
    <font>
      <sz val="12"/>
      <name val="Calibri"/>
      <family val="2"/>
      <charset val="238"/>
      <scheme val="minor"/>
    </font>
    <font>
      <sz val="10"/>
      <color rgb="FFFFFF00"/>
      <name val="Calibri"/>
      <family val="2"/>
      <charset val="238"/>
      <scheme val="minor"/>
    </font>
    <font>
      <b/>
      <sz val="18"/>
      <color rgb="FF33CCFF"/>
      <name val="Century Gothic"/>
      <family val="2"/>
    </font>
    <font>
      <b/>
      <sz val="12"/>
      <color theme="1"/>
      <name val="Century Gothic"/>
      <family val="2"/>
    </font>
    <font>
      <sz val="10"/>
      <name val="Segoe UI"/>
      <family val="2"/>
    </font>
    <font>
      <b/>
      <sz val="10"/>
      <color theme="0"/>
      <name val="Segoe UI"/>
      <family val="2"/>
    </font>
    <font>
      <b/>
      <sz val="18"/>
      <color theme="0" tint="-0.499984740745262"/>
      <name val="Century Gothic"/>
      <family val="2"/>
    </font>
    <font>
      <b/>
      <sz val="18"/>
      <color theme="0" tint="-0.499984740745262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sz val="18"/>
      <color theme="0" tint="-0.499984740745262"/>
      <name val="Calibri"/>
      <family val="2"/>
      <charset val="238"/>
      <scheme val="minor"/>
    </font>
    <font>
      <b/>
      <sz val="1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67">
    <xf numFmtId="0" fontId="0" fillId="0" borderId="0" xfId="0"/>
    <xf numFmtId="0" fontId="10" fillId="0" borderId="0" xfId="7" applyFont="1" applyAlignment="1">
      <alignment wrapText="1"/>
    </xf>
    <xf numFmtId="9" fontId="10" fillId="0" borderId="0" xfId="8" applyFont="1"/>
    <xf numFmtId="0" fontId="15" fillId="0" borderId="0" xfId="7"/>
    <xf numFmtId="0" fontId="17" fillId="0" borderId="0" xfId="7" applyFont="1"/>
    <xf numFmtId="9" fontId="10" fillId="0" borderId="0" xfId="7" applyNumberFormat="1" applyFont="1" applyAlignment="1">
      <alignment wrapText="1"/>
    </xf>
    <xf numFmtId="0" fontId="10" fillId="0" borderId="0" xfId="7" applyFont="1" applyAlignment="1">
      <alignment horizontal="right"/>
    </xf>
    <xf numFmtId="0" fontId="18" fillId="0" borderId="0" xfId="7" applyFont="1" applyAlignment="1">
      <alignment wrapText="1"/>
    </xf>
    <xf numFmtId="0" fontId="16" fillId="0" borderId="0" xfId="7" applyFont="1"/>
    <xf numFmtId="165" fontId="10" fillId="0" borderId="0" xfId="8" applyNumberFormat="1" applyFont="1" applyFill="1"/>
    <xf numFmtId="165" fontId="13" fillId="3" borderId="0" xfId="7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center"/>
    </xf>
    <xf numFmtId="9" fontId="20" fillId="0" borderId="0" xfId="7" applyNumberFormat="1" applyFont="1" applyAlignment="1">
      <alignment vertical="center" wrapText="1"/>
    </xf>
    <xf numFmtId="0" fontId="14" fillId="0" borderId="0" xfId="0" applyFont="1"/>
    <xf numFmtId="0" fontId="7" fillId="0" borderId="0" xfId="0" applyFont="1"/>
    <xf numFmtId="0" fontId="6" fillId="0" borderId="0" xfId="2" applyFill="1"/>
    <xf numFmtId="0" fontId="1" fillId="0" borderId="0" xfId="1" applyFont="1"/>
    <xf numFmtId="0" fontId="5" fillId="0" borderId="0" xfId="1" applyFont="1"/>
    <xf numFmtId="0" fontId="2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8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/>
    <xf numFmtId="0" fontId="24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0" fontId="25" fillId="0" borderId="0" xfId="0" applyFont="1"/>
    <xf numFmtId="0" fontId="23" fillId="4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0" fontId="11" fillId="8" borderId="0" xfId="0" applyFont="1" applyFill="1"/>
    <xf numFmtId="1" fontId="13" fillId="8" borderId="0" xfId="0" applyNumberFormat="1" applyFont="1" applyFill="1" applyAlignment="1">
      <alignment horizontal="right"/>
    </xf>
    <xf numFmtId="9" fontId="13" fillId="8" borderId="0" xfId="9" applyFont="1" applyFill="1" applyAlignment="1">
      <alignment horizontal="right"/>
    </xf>
    <xf numFmtId="0" fontId="26" fillId="8" borderId="0" xfId="7" applyFont="1" applyFill="1" applyAlignment="1">
      <alignment vertical="center"/>
    </xf>
    <xf numFmtId="0" fontId="27" fillId="0" borderId="0" xfId="0" applyFont="1"/>
    <xf numFmtId="0" fontId="28" fillId="0" borderId="0" xfId="0" applyFont="1"/>
    <xf numFmtId="1" fontId="30" fillId="8" borderId="0" xfId="0" applyNumberFormat="1" applyFont="1" applyFill="1" applyAlignment="1">
      <alignment horizontal="center" vertical="center"/>
    </xf>
    <xf numFmtId="0" fontId="22" fillId="8" borderId="0" xfId="7" applyFont="1" applyFill="1" applyAlignment="1">
      <alignment vertical="center"/>
    </xf>
    <xf numFmtId="0" fontId="29" fillId="8" borderId="0" xfId="7" applyFont="1" applyFill="1" applyAlignment="1">
      <alignment vertical="center"/>
    </xf>
    <xf numFmtId="0" fontId="16" fillId="0" borderId="0" xfId="7" applyFont="1" applyAlignment="1">
      <alignment horizontal="left" vertical="center" wrapText="1"/>
    </xf>
    <xf numFmtId="0" fontId="10" fillId="0" borderId="0" xfId="7" applyFont="1" applyAlignment="1">
      <alignment horizontal="center" vertical="center" wrapText="1"/>
    </xf>
    <xf numFmtId="9" fontId="10" fillId="0" borderId="0" xfId="8" applyFont="1" applyFill="1" applyBorder="1" applyAlignment="1">
      <alignment horizontal="center" vertical="center"/>
    </xf>
    <xf numFmtId="0" fontId="31" fillId="0" borderId="0" xfId="7" applyFont="1" applyAlignment="1">
      <alignment horizontal="left" vertical="center" wrapText="1"/>
    </xf>
    <xf numFmtId="9" fontId="31" fillId="0" borderId="0" xfId="8" applyFont="1" applyFill="1" applyBorder="1" applyAlignment="1">
      <alignment horizontal="center" vertical="center"/>
    </xf>
    <xf numFmtId="0" fontId="32" fillId="9" borderId="0" xfId="7" applyFont="1" applyFill="1" applyAlignment="1">
      <alignment horizontal="center"/>
    </xf>
    <xf numFmtId="0" fontId="32" fillId="9" borderId="0" xfId="7" applyFont="1" applyFill="1" applyAlignment="1">
      <alignment horizontal="center" wrapText="1"/>
    </xf>
    <xf numFmtId="0" fontId="32" fillId="9" borderId="0" xfId="7" applyFont="1" applyFill="1"/>
    <xf numFmtId="0" fontId="32" fillId="9" borderId="0" xfId="7" applyFont="1" applyFill="1" applyAlignment="1">
      <alignment horizontal="left" vertical="center"/>
    </xf>
    <xf numFmtId="9" fontId="32" fillId="9" borderId="0" xfId="8" applyFont="1" applyFill="1" applyBorder="1" applyAlignment="1">
      <alignment horizontal="center" vertical="center"/>
    </xf>
    <xf numFmtId="0" fontId="33" fillId="8" borderId="0" xfId="7" applyFont="1" applyFill="1" applyAlignment="1">
      <alignment vertical="center"/>
    </xf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0" borderId="0" xfId="7" applyFont="1" applyAlignment="1">
      <alignment horizontal="center" vertical="center" wrapText="1"/>
    </xf>
    <xf numFmtId="0" fontId="32" fillId="9" borderId="0" xfId="7" applyFont="1" applyFill="1" applyAlignment="1">
      <alignment horizontal="center" vertical="center" wrapText="1"/>
    </xf>
    <xf numFmtId="0" fontId="22" fillId="8" borderId="0" xfId="7" applyFont="1" applyFill="1" applyAlignment="1">
      <alignment horizontal="left" vertical="center"/>
    </xf>
    <xf numFmtId="0" fontId="10" fillId="0" borderId="0" xfId="0" applyFont="1" applyAlignment="1">
      <alignment horizontal="center"/>
    </xf>
  </cellXfs>
  <cellStyles count="10">
    <cellStyle name="Comma 2" xfId="5" xr:uid="{00000000-0005-0000-0000-000000000000}"/>
    <cellStyle name="Explanatory Text" xfId="2" builtinId="53"/>
    <cellStyle name="Normal" xfId="0" builtinId="0"/>
    <cellStyle name="Normal 2" xfId="1" xr:uid="{00000000-0005-0000-0000-000003000000}"/>
    <cellStyle name="Normál 2" xfId="7" xr:uid="{00000000-0005-0000-0000-000004000000}"/>
    <cellStyle name="Normal 3" xfId="3" xr:uid="{00000000-0005-0000-0000-000005000000}"/>
    <cellStyle name="Normal 4" xfId="6" xr:uid="{00000000-0005-0000-0000-000006000000}"/>
    <cellStyle name="Percent" xfId="9" builtinId="5"/>
    <cellStyle name="Percent 2" xfId="4" xr:uid="{00000000-0005-0000-0000-000008000000}"/>
    <cellStyle name="Százalék 2" xfId="8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6666FF"/>
      <rgbColor rgb="00CCFFCC"/>
      <rgbColor rgb="000000AD"/>
      <rgbColor rgb="0099FF99"/>
      <rgbColor rgb="0033FF33"/>
      <rgbColor rgb="001C1C1C"/>
      <rgbColor rgb="00FF9999"/>
      <rgbColor rgb="00000083"/>
      <rgbColor rgb="00FF0000"/>
      <rgbColor rgb="0000005A"/>
      <rgbColor rgb="0000AD00"/>
      <rgbColor rgb="00000091"/>
      <rgbColor rgb="00717171"/>
      <rgbColor rgb="003333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393939"/>
      <rgbColor rgb="00FFFF00"/>
      <rgbColor rgb="00E3E3E3"/>
      <rgbColor rgb="00C6C6C6"/>
      <rgbColor rgb="00FFFF99"/>
      <rgbColor rgb="008E8E8E"/>
      <rgbColor rgb="00FFFFFF"/>
      <rgbColor rgb="00AAAAAA"/>
      <rgbColor rgb="00009100"/>
      <rgbColor rgb="00008300"/>
      <rgbColor rgb="00CCCCFF"/>
      <rgbColor rgb="0066FF66"/>
      <rgbColor rgb="009999FF"/>
      <rgbColor rgb="00FFCCCC"/>
      <rgbColor rgb="000000FF"/>
      <rgbColor rgb="0000FF00"/>
      <rgbColor rgb="00AD0000"/>
      <rgbColor rgb="00005A00"/>
      <rgbColor rgb="00910000"/>
      <rgbColor rgb="00830000"/>
      <rgbColor rgb="005A0000"/>
      <rgbColor rgb="00555555"/>
      <rgbColor rgb="00FF3333"/>
      <rgbColor rgb="00FF6666"/>
    </indexedColors>
    <mruColors>
      <color rgb="FF9191B5"/>
      <color rgb="FF33CCFF"/>
      <color rgb="FFFFA375"/>
      <color rgb="FFCEFF6D"/>
      <color rgb="FF666699"/>
      <color rgb="FF009242"/>
      <color rgb="FF8FD600"/>
      <color rgb="FFF11D40"/>
      <color rgb="FFCACF07"/>
      <color rgb="FFE2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791653532256792E-2"/>
          <c:y val="0"/>
          <c:w val="0.97420834646774301"/>
          <c:h val="1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298696"/>
        <c:axId val="199300264"/>
      </c:scatterChart>
      <c:valAx>
        <c:axId val="199298696"/>
        <c:scaling>
          <c:orientation val="minMax"/>
          <c:max val="100"/>
          <c:min val="0"/>
        </c:scaling>
        <c:delete val="1"/>
        <c:axPos val="b"/>
        <c:numFmt formatCode="0" sourceLinked="1"/>
        <c:majorTickMark val="out"/>
        <c:minorTickMark val="none"/>
        <c:tickLblPos val="none"/>
        <c:crossAx val="199300264"/>
        <c:crosses val="autoZero"/>
        <c:crossBetween val="midCat"/>
      </c:valAx>
      <c:valAx>
        <c:axId val="199300264"/>
        <c:scaling>
          <c:orientation val="minMax"/>
          <c:max val="60"/>
          <c:min val="-10"/>
        </c:scaling>
        <c:delete val="1"/>
        <c:axPos val="l"/>
        <c:numFmt formatCode="0" sourceLinked="1"/>
        <c:majorTickMark val="out"/>
        <c:minorTickMark val="none"/>
        <c:tickLblPos val="none"/>
        <c:crossAx val="199298696"/>
        <c:crosses val="autoZero"/>
        <c:crossBetween val="midCat"/>
      </c:valAx>
      <c:spPr>
        <a:noFill/>
        <a:ln w="25400">
          <a:noFill/>
        </a:ln>
        <a:effectLst>
          <a:innerShdw blurRad="114300">
            <a:prstClr val="black"/>
          </a:innerShdw>
        </a:effectLst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44600938967137E-2"/>
          <c:y val="2.8148148148148148E-2"/>
          <c:w val="0.9569953051643193"/>
          <c:h val="0.94370370370370371"/>
        </c:manualLayout>
      </c:layout>
      <c:doughnutChart>
        <c:varyColors val="1"/>
        <c:ser>
          <c:idx val="0"/>
          <c:order val="0"/>
          <c:tx>
            <c:v>DNUT</c:v>
          </c:tx>
          <c:dPt>
            <c:idx val="0"/>
            <c:bubble3D val="0"/>
            <c:spPr>
              <a:solidFill>
                <a:srgbClr val="CCECFF"/>
              </a:solidFill>
            </c:spPr>
            <c:extLst>
              <c:ext xmlns:c16="http://schemas.microsoft.com/office/drawing/2014/chart" uri="{C3380CC4-5D6E-409C-BE32-E72D297353CC}">
                <c16:uniqueId val="{00000001-1FA1-4C95-B15A-B07D3F119F4C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1FA1-4C95-B15A-B07D3F119F4C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</c:spPr>
            <c:extLst>
              <c:ext xmlns:c16="http://schemas.microsoft.com/office/drawing/2014/chart" uri="{C3380CC4-5D6E-409C-BE32-E72D297353CC}">
                <c16:uniqueId val="{00000005-1FA1-4C95-B15A-B07D3F119F4C}"/>
              </c:ext>
            </c:extLst>
          </c:dPt>
          <c:dPt>
            <c:idx val="3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7-1FA1-4C95-B15A-B07D3F119F4C}"/>
              </c:ext>
            </c:extLst>
          </c:dPt>
          <c:dPt>
            <c:idx val="4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0-1FA1-4C95-B15A-B07D3F119F4C}"/>
              </c:ext>
            </c:extLst>
          </c:dPt>
          <c:dPt>
            <c:idx val="5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79646">
                        <a:shade val="76000"/>
                      </a:srgbClr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1-1FA1-4C95-B15A-B07D3F119F4C}"/>
              </c:ext>
            </c:extLst>
          </c:dPt>
          <c:val>
            <c:numLit>
              <c:formatCode>General</c:formatCode>
              <c:ptCount val="6"/>
              <c:pt idx="0">
                <c:v>30</c:v>
              </c:pt>
              <c:pt idx="1">
                <c:v>10</c:v>
              </c:pt>
              <c:pt idx="2">
                <c:v>20</c:v>
              </c:pt>
              <c:pt idx="3">
                <c:v>15</c:v>
              </c:pt>
              <c:pt idx="4">
                <c:v>25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1FA1-4C95-B15A-B07D3F11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80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A-1FA1-4C95-B15A-B07D3F119F4C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1FA1-4C95-B15A-B07D3F119F4C}"/>
              </c:ext>
            </c:extLst>
          </c:dPt>
          <c:dPt>
            <c:idx val="2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E-1FA1-4C95-B15A-B07D3F119F4C}"/>
              </c:ext>
            </c:extLst>
          </c:dPt>
          <c:val>
            <c:numRef>
              <c:f>ChartsDataSheet!$C$3:$E$3</c:f>
              <c:numCache>
                <c:formatCode>General</c:formatCode>
                <c:ptCount val="3"/>
                <c:pt idx="0">
                  <c:v>74.285714285714292</c:v>
                </c:pt>
                <c:pt idx="1">
                  <c:v>2</c:v>
                </c:pt>
                <c:pt idx="2">
                  <c:v>73.714285714285708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A1-4C95-B15A-B07D3F11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>
              <a:lumMod val="75000"/>
            </a:sysClr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44600938967137E-2"/>
          <c:y val="2.8148148148148148E-2"/>
          <c:w val="0.9569953051643193"/>
          <c:h val="0.94370370370370371"/>
        </c:manualLayout>
      </c:layout>
      <c:doughnutChart>
        <c:varyColors val="1"/>
        <c:ser>
          <c:idx val="0"/>
          <c:order val="0"/>
          <c:tx>
            <c:v>DNUT</c:v>
          </c:tx>
          <c:dPt>
            <c:idx val="0"/>
            <c:bubble3D val="0"/>
            <c:spPr>
              <a:solidFill>
                <a:srgbClr val="CCECFF"/>
              </a:solidFill>
            </c:spPr>
            <c:extLst>
              <c:ext xmlns:c16="http://schemas.microsoft.com/office/drawing/2014/chart" uri="{C3380CC4-5D6E-409C-BE32-E72D297353CC}">
                <c16:uniqueId val="{00000001-F8C6-44CE-8767-B6CB9DAE3022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F8C6-44CE-8767-B6CB9DAE3022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</c:spPr>
            <c:extLst>
              <c:ext xmlns:c16="http://schemas.microsoft.com/office/drawing/2014/chart" uri="{C3380CC4-5D6E-409C-BE32-E72D297353CC}">
                <c16:uniqueId val="{00000005-F8C6-44CE-8767-B6CB9DAE3022}"/>
              </c:ext>
            </c:extLst>
          </c:dPt>
          <c:dPt>
            <c:idx val="3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7-F8C6-44CE-8767-B6CB9DAE3022}"/>
              </c:ext>
            </c:extLst>
          </c:dPt>
          <c:dPt>
            <c:idx val="4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0-F8C6-44CE-8767-B6CB9DAE3022}"/>
              </c:ext>
            </c:extLst>
          </c:dPt>
          <c:dPt>
            <c:idx val="5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79646">
                        <a:shade val="76000"/>
                      </a:srgbClr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1-F8C6-44CE-8767-B6CB9DAE3022}"/>
              </c:ext>
            </c:extLst>
          </c:dPt>
          <c:val>
            <c:numLit>
              <c:formatCode>General</c:formatCode>
              <c:ptCount val="6"/>
              <c:pt idx="0">
                <c:v>30</c:v>
              </c:pt>
              <c:pt idx="1">
                <c:v>10</c:v>
              </c:pt>
              <c:pt idx="2">
                <c:v>20</c:v>
              </c:pt>
              <c:pt idx="3">
                <c:v>20</c:v>
              </c:pt>
              <c:pt idx="4">
                <c:v>20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F8C6-44CE-8767-B6CB9DAE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80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A-F8C6-44CE-8767-B6CB9DAE3022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F8C6-44CE-8767-B6CB9DAE3022}"/>
              </c:ext>
            </c:extLst>
          </c:dPt>
          <c:dPt>
            <c:idx val="2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E-F8C6-44CE-8767-B6CB9DAE3022}"/>
              </c:ext>
            </c:extLst>
          </c:dPt>
          <c:val>
            <c:numRef>
              <c:f>ChartsDataSheet!$C$4:$E$4</c:f>
              <c:numCache>
                <c:formatCode>General</c:formatCode>
                <c:ptCount val="3"/>
                <c:pt idx="0">
                  <c:v>58.571428571428562</c:v>
                </c:pt>
                <c:pt idx="1">
                  <c:v>2</c:v>
                </c:pt>
                <c:pt idx="2">
                  <c:v>89.428571428571445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C6-44CE-8767-B6CB9DAE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44600938967137E-2"/>
          <c:y val="2.8148148148148148E-2"/>
          <c:w val="0.9569953051643193"/>
          <c:h val="0.94370370370370371"/>
        </c:manualLayout>
      </c:layout>
      <c:doughnutChart>
        <c:varyColors val="1"/>
        <c:ser>
          <c:idx val="0"/>
          <c:order val="0"/>
          <c:tx>
            <c:v>DNUT</c:v>
          </c:tx>
          <c:dPt>
            <c:idx val="0"/>
            <c:bubble3D val="0"/>
            <c:spPr>
              <a:solidFill>
                <a:srgbClr val="CCECFF"/>
              </a:solidFill>
            </c:spPr>
            <c:extLst>
              <c:ext xmlns:c16="http://schemas.microsoft.com/office/drawing/2014/chart" uri="{C3380CC4-5D6E-409C-BE32-E72D297353CC}">
                <c16:uniqueId val="{00000001-A68C-4373-A73D-290E58877491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A68C-4373-A73D-290E58877491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</c:spPr>
            <c:extLst>
              <c:ext xmlns:c16="http://schemas.microsoft.com/office/drawing/2014/chart" uri="{C3380CC4-5D6E-409C-BE32-E72D297353CC}">
                <c16:uniqueId val="{00000005-A68C-4373-A73D-290E58877491}"/>
              </c:ext>
            </c:extLst>
          </c:dPt>
          <c:dPt>
            <c:idx val="3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7-A68C-4373-A73D-290E58877491}"/>
              </c:ext>
            </c:extLst>
          </c:dPt>
          <c:dPt>
            <c:idx val="4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0-A68C-4373-A73D-290E58877491}"/>
              </c:ext>
            </c:extLst>
          </c:dPt>
          <c:dPt>
            <c:idx val="5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79646">
                        <a:shade val="76000"/>
                      </a:srgbClr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1-A68C-4373-A73D-290E58877491}"/>
              </c:ext>
            </c:extLst>
          </c:dPt>
          <c:val>
            <c:numLit>
              <c:formatCode>General</c:formatCode>
              <c:ptCount val="6"/>
              <c:pt idx="0">
                <c:v>30</c:v>
              </c:pt>
              <c:pt idx="1">
                <c:v>20</c:v>
              </c:pt>
              <c:pt idx="2">
                <c:v>10</c:v>
              </c:pt>
              <c:pt idx="3">
                <c:v>10</c:v>
              </c:pt>
              <c:pt idx="4">
                <c:v>30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A68C-4373-A73D-290E5887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80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A-A68C-4373-A73D-290E58877491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A68C-4373-A73D-290E58877491}"/>
              </c:ext>
            </c:extLst>
          </c:dPt>
          <c:dPt>
            <c:idx val="2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E-A68C-4373-A73D-290E58877491}"/>
              </c:ext>
            </c:extLst>
          </c:dPt>
          <c:val>
            <c:numRef>
              <c:f>ChartsDataSheet!$C$2:$E$2</c:f>
              <c:numCache>
                <c:formatCode>General</c:formatCode>
                <c:ptCount val="3"/>
                <c:pt idx="0">
                  <c:v>52.272727272727273</c:v>
                </c:pt>
                <c:pt idx="1">
                  <c:v>2</c:v>
                </c:pt>
                <c:pt idx="2">
                  <c:v>95.72727272727272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8C-4373-A73D-290E5887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>
              <a:lumMod val="75000"/>
            </a:sysClr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544600938967137E-2"/>
          <c:y val="2.8148148148148148E-2"/>
          <c:w val="0.9569953051643193"/>
          <c:h val="0.94370370370370371"/>
        </c:manualLayout>
      </c:layout>
      <c:doughnutChart>
        <c:varyColors val="1"/>
        <c:ser>
          <c:idx val="0"/>
          <c:order val="0"/>
          <c:tx>
            <c:v>DNUT</c:v>
          </c:tx>
          <c:dPt>
            <c:idx val="0"/>
            <c:bubble3D val="0"/>
            <c:spPr>
              <a:solidFill>
                <a:srgbClr val="CCECFF"/>
              </a:solidFill>
            </c:spPr>
            <c:extLst>
              <c:ext xmlns:c16="http://schemas.microsoft.com/office/drawing/2014/chart" uri="{C3380CC4-5D6E-409C-BE32-E72D297353CC}">
                <c16:uniqueId val="{00000001-22A4-47C2-B239-6A5B2C3702E7}"/>
              </c:ext>
            </c:extLst>
          </c:dPt>
          <c:dPt>
            <c:idx val="1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3-22A4-47C2-B239-6A5B2C3702E7}"/>
              </c:ext>
            </c:extLst>
          </c:dPt>
          <c:dPt>
            <c:idx val="2"/>
            <c:bubble3D val="0"/>
            <c:spPr>
              <a:solidFill>
                <a:srgbClr val="33CCFF"/>
              </a:solidFill>
            </c:spPr>
            <c:extLst>
              <c:ext xmlns:c16="http://schemas.microsoft.com/office/drawing/2014/chart" uri="{C3380CC4-5D6E-409C-BE32-E72D297353CC}">
                <c16:uniqueId val="{00000005-22A4-47C2-B239-6A5B2C3702E7}"/>
              </c:ext>
            </c:extLst>
          </c:dPt>
          <c:dPt>
            <c:idx val="3"/>
            <c:bubble3D val="0"/>
            <c:spPr>
              <a:solidFill>
                <a:srgbClr val="0099CC"/>
              </a:solidFill>
            </c:spPr>
            <c:extLst>
              <c:ext xmlns:c16="http://schemas.microsoft.com/office/drawing/2014/chart" uri="{C3380CC4-5D6E-409C-BE32-E72D297353CC}">
                <c16:uniqueId val="{00000007-22A4-47C2-B239-6A5B2C3702E7}"/>
              </c:ext>
            </c:extLst>
          </c:dPt>
          <c:dPt>
            <c:idx val="4"/>
            <c:bubble3D val="0"/>
            <c:spPr>
              <a:solidFill>
                <a:srgbClr val="336699"/>
              </a:solidFill>
            </c:spPr>
            <c:extLst>
              <c:ext xmlns:c16="http://schemas.microsoft.com/office/drawing/2014/chart" uri="{C3380CC4-5D6E-409C-BE32-E72D297353CC}">
                <c16:uniqueId val="{00000010-22A4-47C2-B239-6A5B2C3702E7}"/>
              </c:ext>
            </c:extLst>
          </c:dPt>
          <c:dPt>
            <c:idx val="5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79646">
                        <a:shade val="76000"/>
                      </a:srgbClr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1-22A4-47C2-B239-6A5B2C3702E7}"/>
              </c:ext>
            </c:extLst>
          </c:dPt>
          <c:val>
            <c:numLit>
              <c:formatCode>General</c:formatCode>
              <c:ptCount val="6"/>
              <c:pt idx="0">
                <c:v>30</c:v>
              </c:pt>
              <c:pt idx="1">
                <c:v>10</c:v>
              </c:pt>
              <c:pt idx="2">
                <c:v>20</c:v>
              </c:pt>
              <c:pt idx="3">
                <c:v>20</c:v>
              </c:pt>
              <c:pt idx="4">
                <c:v>20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8-22A4-47C2-B239-6A5B2C37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80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A-22A4-47C2-B239-6A5B2C3702E7}"/>
              </c:ext>
            </c:extLst>
          </c:dPt>
          <c:dPt>
            <c:idx val="1"/>
            <c:bubble3D val="0"/>
            <c:spPr>
              <a:solidFill>
                <a:srgbClr val="0000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C-22A4-47C2-B239-6A5B2C3702E7}"/>
              </c:ext>
            </c:extLst>
          </c:dPt>
          <c:dPt>
            <c:idx val="2"/>
            <c:bubble3D val="0"/>
            <c:spPr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E-22A4-47C2-B239-6A5B2C3702E7}"/>
              </c:ext>
            </c:extLst>
          </c:dPt>
          <c:val>
            <c:numRef>
              <c:f>ChartsDataSheet!$C$5:$E$5</c:f>
              <c:numCache>
                <c:formatCode>General</c:formatCode>
                <c:ptCount val="3"/>
                <c:pt idx="0">
                  <c:v>32</c:v>
                </c:pt>
                <c:pt idx="1">
                  <c:v>2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A4-47C2-B239-6A5B2C37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>
              <a:lumMod val="75000"/>
            </a:sysClr>
          </a:solidFill>
        </a14:hiddenFill>
      </a:ex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328853</xdr:colOff>
      <xdr:row>24</xdr:row>
      <xdr:rowOff>82934</xdr:rowOff>
    </xdr:from>
    <xdr:to>
      <xdr:col>3</xdr:col>
      <xdr:colOff>338378</xdr:colOff>
      <xdr:row>24</xdr:row>
      <xdr:rowOff>82934</xdr:rowOff>
    </xdr:to>
    <xdr:sp macro="" textlink="">
      <xdr:nvSpPr>
        <xdr:cNvPr id="41977" name="Freeform 177">
          <a:hlinkClick xmlns:r="http://schemas.openxmlformats.org/officeDocument/2006/relationships" r:id="" tooltip="Hello from Freeform 177"/>
          <a:extLst>
            <a:ext uri="{FF2B5EF4-FFF2-40B4-BE49-F238E27FC236}">
              <a16:creationId xmlns:a16="http://schemas.microsoft.com/office/drawing/2014/main" id="{00000000-0008-0000-0000-0000F9A30000}"/>
            </a:ext>
          </a:extLst>
        </xdr:cNvPr>
        <xdr:cNvSpPr>
          <a:spLocks/>
        </xdr:cNvSpPr>
      </xdr:nvSpPr>
      <xdr:spPr bwMode="auto">
        <a:xfrm>
          <a:off x="2867025" y="4810125"/>
          <a:ext cx="9525" cy="0"/>
        </a:xfrm>
        <a:custGeom>
          <a:avLst/>
          <a:gdLst>
            <a:gd name="T0" fmla="*/ 0 w 12701"/>
            <a:gd name="T1" fmla="*/ 0 h 1"/>
            <a:gd name="T2" fmla="*/ 1 w 12701"/>
            <a:gd name="T3" fmla="*/ 0 h 1"/>
            <a:gd name="T4" fmla="*/ 0 60000 65536"/>
            <a:gd name="T5" fmla="*/ 0 60000 65536"/>
            <a:gd name="T6" fmla="*/ 0 w 12701"/>
            <a:gd name="T7" fmla="*/ 0 h 1"/>
            <a:gd name="T8" fmla="*/ 12701 w 12701"/>
            <a:gd name="T9" fmla="*/ 0 h 1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2701" h="1">
              <a:moveTo>
                <a:pt x="0" y="0"/>
              </a:moveTo>
              <a:cubicBezTo>
                <a:pt x="12700" y="0"/>
                <a:pt x="12700" y="0"/>
                <a:pt x="12700" y="0"/>
              </a:cubicBezTo>
            </a:path>
          </a:pathLst>
        </a:custGeom>
        <a:solidFill>
          <a:srgbClr val="31086D">
            <a:alpha val="50195"/>
          </a:srgbClr>
        </a:solidFill>
        <a:ln w="15875" cap="flat" cmpd="sng" algn="ctr">
          <a:solidFill>
            <a:srgbClr val="969696"/>
          </a:solidFill>
          <a:prstDash val="solid"/>
          <a:round/>
          <a:headEnd/>
          <a:tailEnd/>
        </a:ln>
      </xdr:spPr>
    </xdr:sp>
    <xdr:clientData/>
  </xdr:twoCellAnchor>
  <xdr:twoCellAnchor>
    <xdr:from>
      <xdr:col>21</xdr:col>
      <xdr:colOff>820631</xdr:colOff>
      <xdr:row>17</xdr:row>
      <xdr:rowOff>0</xdr:rowOff>
    </xdr:from>
    <xdr:to>
      <xdr:col>23</xdr:col>
      <xdr:colOff>215086</xdr:colOff>
      <xdr:row>23</xdr:row>
      <xdr:rowOff>82020</xdr:rowOff>
    </xdr:to>
    <xdr:graphicFrame macro="">
      <xdr:nvGraphicFramePr>
        <xdr:cNvPr id="126" name="Ticker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118879</xdr:colOff>
      <xdr:row>8</xdr:row>
      <xdr:rowOff>16360</xdr:rowOff>
    </xdr:from>
    <xdr:to>
      <xdr:col>6</xdr:col>
      <xdr:colOff>457054</xdr:colOff>
      <xdr:row>16</xdr:row>
      <xdr:rowOff>191486</xdr:rowOff>
    </xdr:to>
    <xdr:graphicFrame macro="">
      <xdr:nvGraphicFramePr>
        <xdr:cNvPr id="8" name="G1_G3">
          <a:extLst>
            <a:ext uri="{FF2B5EF4-FFF2-40B4-BE49-F238E27FC236}">
              <a16:creationId xmlns:a16="http://schemas.microsoft.com/office/drawing/2014/main" id="{91E2E34B-712B-4FD3-8C5A-BFCA442B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292998</xdr:colOff>
      <xdr:row>7</xdr:row>
      <xdr:rowOff>182228</xdr:rowOff>
    </xdr:from>
    <xdr:to>
      <xdr:col>9</xdr:col>
      <xdr:colOff>323850</xdr:colOff>
      <xdr:row>17</xdr:row>
      <xdr:rowOff>0</xdr:rowOff>
    </xdr:to>
    <xdr:graphicFrame macro="">
      <xdr:nvGraphicFramePr>
        <xdr:cNvPr id="11" name="G1_G4">
          <a:extLst>
            <a:ext uri="{FF2B5EF4-FFF2-40B4-BE49-F238E27FC236}">
              <a16:creationId xmlns:a16="http://schemas.microsoft.com/office/drawing/2014/main" id="{7C042967-0921-44B5-986E-735AD359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413042</xdr:colOff>
      <xdr:row>7</xdr:row>
      <xdr:rowOff>176646</xdr:rowOff>
    </xdr:from>
    <xdr:to>
      <xdr:col>2</xdr:col>
      <xdr:colOff>1129883</xdr:colOff>
      <xdr:row>16</xdr:row>
      <xdr:rowOff>194443</xdr:rowOff>
    </xdr:to>
    <xdr:graphicFrame macro="">
      <xdr:nvGraphicFramePr>
        <xdr:cNvPr id="13" name="G1_G1">
          <a:extLst>
            <a:ext uri="{FF2B5EF4-FFF2-40B4-BE49-F238E27FC236}">
              <a16:creationId xmlns:a16="http://schemas.microsoft.com/office/drawing/2014/main" id="{20420B57-4112-4E3C-A1F1-54C93D667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1126703</xdr:colOff>
      <xdr:row>8</xdr:row>
      <xdr:rowOff>62013</xdr:rowOff>
    </xdr:from>
    <xdr:to>
      <xdr:col>4</xdr:col>
      <xdr:colOff>156350</xdr:colOff>
      <xdr:row>17</xdr:row>
      <xdr:rowOff>2956</xdr:rowOff>
    </xdr:to>
    <xdr:graphicFrame macro="">
      <xdr:nvGraphicFramePr>
        <xdr:cNvPr id="14" name="G1_G2">
          <a:extLst>
            <a:ext uri="{FF2B5EF4-FFF2-40B4-BE49-F238E27FC236}">
              <a16:creationId xmlns:a16="http://schemas.microsoft.com/office/drawing/2014/main" id="{1B1FD8BE-8637-4656-9CD0-A887BA88C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0.31338</cdr:x>
      <cdr:y>0.69821</cdr:y>
    </cdr:from>
    <cdr:to>
      <cdr:x>0.68521</cdr:x>
      <cdr:y>0.80821</cdr:y>
    </cdr:to>
    <cdr:sp macro="" textlink="Dashboard!$Q$5">
      <cdr:nvSpPr>
        <cdr:cNvPr id="2" name="TextBox 1"/>
        <cdr:cNvSpPr txBox="1"/>
      </cdr:nvSpPr>
      <cdr:spPr>
        <a:xfrm xmlns:a="http://schemas.openxmlformats.org/drawingml/2006/main">
          <a:off x="844739" y="1915325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fld id="{B615763E-9E93-4B89-8DE6-0B5200E41F8B}" type="TxLink">
            <a:rPr lang="en-US" sz="1100" b="0" i="0" u="none" strike="noStrike">
              <a:solidFill>
                <a:srgbClr val="000000"/>
              </a:solidFill>
              <a:latin typeface="Eras Bold ITC"/>
              <a:ea typeface="+mn-ea"/>
              <a:cs typeface="+mn-cs"/>
            </a:rPr>
            <a:pPr indent="0" algn="ctr"/>
            <a:t>74%</a:t>
          </a:fld>
          <a:endParaRPr lang="en-US" sz="11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0.20775</cdr:x>
      <cdr:y>0.62847</cdr:y>
    </cdr:from>
    <cdr:to>
      <cdr:x>0.41901</cdr:x>
      <cdr:y>0.7309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1974" y="1724025"/>
          <a:ext cx="571500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indent="0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0.15963</cdr:x>
      <cdr:y>0.34012</cdr:y>
    </cdr:from>
    <cdr:to>
      <cdr:x>0.3709</cdr:x>
      <cdr:y>0.43387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086" y="933026"/>
          <a:ext cx="5732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25%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0.38602</cdr:x>
      <cdr:y>0.17361</cdr:y>
    </cdr:from>
    <cdr:to>
      <cdr:x>0.64085</cdr:x>
      <cdr:y>0.26968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44231" y="476251"/>
          <a:ext cx="689319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50%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0.61871</cdr:x>
      <cdr:y>0.3302</cdr:y>
    </cdr:from>
    <cdr:to>
      <cdr:x>0.84758</cdr:x>
      <cdr:y>0.44478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8627" y="905791"/>
          <a:ext cx="62095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75%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0.61972</cdr:x>
      <cdr:y>0.625</cdr:y>
    </cdr:from>
    <cdr:to>
      <cdr:x>0.83451</cdr:x>
      <cdr:y>0.71875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76400" y="1714501"/>
          <a:ext cx="5810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100%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0.31537</cdr:x>
      <cdr:y>0.76765</cdr:y>
    </cdr:from>
    <cdr:to>
      <cdr:x>0.6872</cdr:x>
      <cdr:y>0.87765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50095" y="2105812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 anchor="ctr" anchorCtr="1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000000"/>
              </a:solidFill>
            </a:rPr>
            <a:t>Retention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9" name="Skin 6">
          <a:extLst xmlns:a="http://schemas.openxmlformats.org/drawingml/2006/main">
            <a:ext uri="{FF2B5EF4-FFF2-40B4-BE49-F238E27FC236}">
              <a16:creationId xmlns:a16="http://schemas.microsoft.com/office/drawing/2014/main" id="{64A2585B-D0FA-42A2-9109-D86EAEB895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400518" cy="237744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0.31338</cdr:x>
      <cdr:y>0.69821</cdr:y>
    </cdr:from>
    <cdr:to>
      <cdr:x>0.68521</cdr:x>
      <cdr:y>0.80821</cdr:y>
    </cdr:to>
    <cdr:sp macro="" textlink="Dashboard!$Q$6">
      <cdr:nvSpPr>
        <cdr:cNvPr id="2" name="TextBox 1"/>
        <cdr:cNvSpPr txBox="1"/>
      </cdr:nvSpPr>
      <cdr:spPr>
        <a:xfrm xmlns:a="http://schemas.openxmlformats.org/drawingml/2006/main">
          <a:off x="844739" y="1915325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fld id="{4A6C1305-F9A2-4925-AF71-EC53278746D1}" type="TxLink">
            <a:rPr lang="en-US" sz="1100" b="0" i="0" u="none" strike="noStrike">
              <a:solidFill>
                <a:srgbClr val="000000"/>
              </a:solidFill>
              <a:latin typeface="Eras Bold ITC"/>
              <a:ea typeface="+mn-ea"/>
              <a:cs typeface="+mn-cs"/>
            </a:rPr>
            <a:pPr indent="0" algn="ctr"/>
            <a:t>59%</a:t>
          </a:fld>
          <a:endParaRPr lang="en-US" sz="11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0.20775</cdr:x>
      <cdr:y>0.62847</cdr:y>
    </cdr:from>
    <cdr:to>
      <cdr:x>0.41901</cdr:x>
      <cdr:y>0.7309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1974" y="1724025"/>
          <a:ext cx="571500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indent="0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0.15963</cdr:x>
      <cdr:y>0.34012</cdr:y>
    </cdr:from>
    <cdr:to>
      <cdr:x>0.3709</cdr:x>
      <cdr:y>0.43387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086" y="933026"/>
          <a:ext cx="5732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25%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0.38602</cdr:x>
      <cdr:y>0.17361</cdr:y>
    </cdr:from>
    <cdr:to>
      <cdr:x>0.64085</cdr:x>
      <cdr:y>0.26968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44231" y="476251"/>
          <a:ext cx="689319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50%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0.61871</cdr:x>
      <cdr:y>0.3302</cdr:y>
    </cdr:from>
    <cdr:to>
      <cdr:x>0.84758</cdr:x>
      <cdr:y>0.44478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8627" y="905791"/>
          <a:ext cx="62095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75%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0.61972</cdr:x>
      <cdr:y>0.625</cdr:y>
    </cdr:from>
    <cdr:to>
      <cdr:x>0.83451</cdr:x>
      <cdr:y>0.71875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76400" y="1714501"/>
          <a:ext cx="5810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100%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0.31537</cdr:x>
      <cdr:y>0.76765</cdr:y>
    </cdr:from>
    <cdr:to>
      <cdr:x>0.6872</cdr:x>
      <cdr:y>0.87765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50095" y="2105812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 anchor="ctr" anchorCtr="1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000000"/>
              </a:solidFill>
            </a:rPr>
            <a:t>Training and Dev.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11" name="Skin 6">
          <a:extLst xmlns:a="http://schemas.openxmlformats.org/drawingml/2006/main">
            <a:ext uri="{FF2B5EF4-FFF2-40B4-BE49-F238E27FC236}">
              <a16:creationId xmlns:a16="http://schemas.microsoft.com/office/drawing/2014/main" id="{64A2585B-D0FA-42A2-9109-D86EAEB895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400518" cy="237744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0.31338</cdr:x>
      <cdr:y>0.69821</cdr:y>
    </cdr:from>
    <cdr:to>
      <cdr:x>0.68521</cdr:x>
      <cdr:y>0.80821</cdr:y>
    </cdr:to>
    <cdr:sp macro="" textlink="Dashboard!$Q$3">
      <cdr:nvSpPr>
        <cdr:cNvPr id="2" name="TextBox 1"/>
        <cdr:cNvSpPr txBox="1"/>
      </cdr:nvSpPr>
      <cdr:spPr>
        <a:xfrm xmlns:a="http://schemas.openxmlformats.org/drawingml/2006/main">
          <a:off x="844739" y="1915325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fld id="{A15DEEDC-18F3-4D2E-9AC6-AE67DE842015}" type="TxLink">
            <a:rPr lang="en-US" sz="1100" b="0" i="0" u="none" strike="noStrike">
              <a:solidFill>
                <a:srgbClr val="000000"/>
              </a:solidFill>
              <a:latin typeface="Eras Bold ITC"/>
              <a:ea typeface="+mn-ea"/>
              <a:cs typeface="+mn-cs"/>
            </a:rPr>
            <a:pPr indent="0" algn="ctr"/>
            <a:t>52%</a:t>
          </a:fld>
          <a:endParaRPr lang="en-US" sz="11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0.20775</cdr:x>
      <cdr:y>0.62847</cdr:y>
    </cdr:from>
    <cdr:to>
      <cdr:x>0.41901</cdr:x>
      <cdr:y>0.7309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1974" y="1724025"/>
          <a:ext cx="571500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indent="0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0.15963</cdr:x>
      <cdr:y>0.34012</cdr:y>
    </cdr:from>
    <cdr:to>
      <cdr:x>0.3709</cdr:x>
      <cdr:y>0.43387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086" y="933026"/>
          <a:ext cx="5732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25%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0.38602</cdr:x>
      <cdr:y>0.17361</cdr:y>
    </cdr:from>
    <cdr:to>
      <cdr:x>0.64085</cdr:x>
      <cdr:y>0.26968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44231" y="476251"/>
          <a:ext cx="689319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50%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0.61871</cdr:x>
      <cdr:y>0.3302</cdr:y>
    </cdr:from>
    <cdr:to>
      <cdr:x>0.84758</cdr:x>
      <cdr:y>0.44478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8627" y="905791"/>
          <a:ext cx="62095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75%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0.61972</cdr:x>
      <cdr:y>0.625</cdr:y>
    </cdr:from>
    <cdr:to>
      <cdr:x>0.83451</cdr:x>
      <cdr:y>0.71875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76400" y="1714501"/>
          <a:ext cx="5810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100%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0.31537</cdr:x>
      <cdr:y>0.76765</cdr:y>
    </cdr:from>
    <cdr:to>
      <cdr:x>0.6872</cdr:x>
      <cdr:y>0.87765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50095" y="2105812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 anchor="ctr" anchorCtr="1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000000"/>
              </a:solidFill>
            </a:rPr>
            <a:t>Employee Turnover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12" name="Skin 6">
          <a:extLst xmlns:a="http://schemas.openxmlformats.org/drawingml/2006/main">
            <a:ext uri="{FF2B5EF4-FFF2-40B4-BE49-F238E27FC236}">
              <a16:creationId xmlns:a16="http://schemas.microsoft.com/office/drawing/2014/main" id="{64A2585B-D0FA-42A2-9109-D86EAEB895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400518" cy="237744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0.31338</cdr:x>
      <cdr:y>0.69821</cdr:y>
    </cdr:from>
    <cdr:to>
      <cdr:x>0.68521</cdr:x>
      <cdr:y>0.80821</cdr:y>
    </cdr:to>
    <cdr:sp macro="" textlink="Dashboard!$Q$4">
      <cdr:nvSpPr>
        <cdr:cNvPr id="2" name="TextBox 1"/>
        <cdr:cNvSpPr txBox="1"/>
      </cdr:nvSpPr>
      <cdr:spPr>
        <a:xfrm xmlns:a="http://schemas.openxmlformats.org/drawingml/2006/main">
          <a:off x="844739" y="1915325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fld id="{B5F9F075-EA05-4584-B8E8-41E1D13EF7BE}" type="TxLink">
            <a:rPr lang="en-US" sz="1100" b="0" i="0" u="none" strike="noStrike">
              <a:solidFill>
                <a:srgbClr val="000000"/>
              </a:solidFill>
              <a:latin typeface="Eras Bold ITC"/>
              <a:ea typeface="+mn-ea"/>
              <a:cs typeface="+mn-cs"/>
            </a:rPr>
            <a:pPr indent="0" algn="ctr"/>
            <a:t>32%</a:t>
          </a:fld>
          <a:endParaRPr lang="en-US" sz="11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0.20775</cdr:x>
      <cdr:y>0.62847</cdr:y>
    </cdr:from>
    <cdr:to>
      <cdr:x>0.41901</cdr:x>
      <cdr:y>0.7309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61974" y="1724025"/>
          <a:ext cx="571500" cy="280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indent="0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0.15963</cdr:x>
      <cdr:y>0.34012</cdr:y>
    </cdr:from>
    <cdr:to>
      <cdr:x>0.3709</cdr:x>
      <cdr:y>0.43387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3086" y="933026"/>
          <a:ext cx="5732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25%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0.38602</cdr:x>
      <cdr:y>0.17361</cdr:y>
    </cdr:from>
    <cdr:to>
      <cdr:x>0.64085</cdr:x>
      <cdr:y>0.26968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44231" y="476251"/>
          <a:ext cx="689319" cy="263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50%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0.61871</cdr:x>
      <cdr:y>0.3302</cdr:y>
    </cdr:from>
    <cdr:to>
      <cdr:x>0.84758</cdr:x>
      <cdr:y>0.44478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8627" y="905791"/>
          <a:ext cx="62095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75%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0.61972</cdr:x>
      <cdr:y>0.625</cdr:y>
    </cdr:from>
    <cdr:to>
      <cdr:x>0.83451</cdr:x>
      <cdr:y>0.71875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76400" y="1714501"/>
          <a:ext cx="5810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indent="0" algn="ctr"/>
          <a:r>
            <a:rPr lang="en-US" sz="700" b="0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t>100%</a:t>
          </a:r>
          <a:endParaRPr lang="en-US" sz="700" b="1">
            <a:solidFill>
              <a:srgbClr val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0.31537</cdr:x>
      <cdr:y>0.76765</cdr:y>
    </cdr:from>
    <cdr:to>
      <cdr:x>0.6872</cdr:x>
      <cdr:y>0.87765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50095" y="2105812"/>
          <a:ext cx="1002296" cy="301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 anchor="ctr" anchorCtr="1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000000"/>
              </a:solidFill>
            </a:rPr>
            <a:t>Recruiting</a:t>
          </a:r>
        </a:p>
      </cdr:txBody>
    </cdr:sp>
  </cdr:relSizeAnchor>
  <cdr:relSizeAnchor xmlns:cdr="http://schemas.openxmlformats.org/drawingml/2006/chartDrawing">
    <cdr:from>
      <cdr:x>0</cdr:x>
      <cdr:y>7.63278E-17</cdr:y>
    </cdr:from>
    <cdr:to>
      <cdr:x>1</cdr:x>
      <cdr:y>1</cdr:y>
    </cdr:to>
    <cdr:pic>
      <cdr:nvPicPr>
        <cdr:cNvPr id="9" name="Skin 6">
          <a:extLst xmlns:a="http://schemas.openxmlformats.org/drawingml/2006/main">
            <a:ext uri="{FF2B5EF4-FFF2-40B4-BE49-F238E27FC236}">
              <a16:creationId xmlns:a16="http://schemas.microsoft.com/office/drawing/2014/main" id="{64A2585B-D0FA-42A2-9109-D86EAEB8953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400518" cy="237744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13A8-865D-4A47-8D0C-1B78A3F4D12F}">
  <dimension ref="A1:CWT5"/>
  <sheetViews>
    <sheetView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8.453125" style="36" bestFit="1" customWidth="1"/>
    <col min="2" max="2" width="3.54296875" style="36" bestFit="1" customWidth="1"/>
    <col min="3" max="5" width="2" style="36" bestFit="1" customWidth="1"/>
    <col min="6" max="6" width="4.453125" style="36" bestFit="1" customWidth="1"/>
    <col min="7" max="7" width="4.7265625" style="36" bestFit="1" customWidth="1"/>
    <col min="8" max="8" width="4.1796875" style="36" bestFit="1" customWidth="1"/>
    <col min="9" max="9" width="7.26953125" style="36" bestFit="1" customWidth="1"/>
    <col min="10" max="10" width="9" style="36" bestFit="1" customWidth="1"/>
    <col min="11" max="11" width="10.453125" style="36" bestFit="1" customWidth="1"/>
    <col min="12" max="12" width="7.453125" style="36" bestFit="1" customWidth="1"/>
    <col min="13" max="14" width="6" style="36" bestFit="1" customWidth="1"/>
    <col min="15" max="17" width="6.81640625" style="36" bestFit="1" customWidth="1"/>
    <col min="18" max="18" width="4.7265625" style="36" bestFit="1" customWidth="1"/>
    <col min="19" max="19" width="11.81640625" style="36" bestFit="1" customWidth="1"/>
    <col min="20" max="20" width="11.54296875" style="36" bestFit="1" customWidth="1"/>
    <col min="21" max="21" width="9" style="36" bestFit="1" customWidth="1"/>
    <col min="22" max="22" width="10.1796875" style="36" bestFit="1" customWidth="1"/>
    <col min="23" max="23" width="8.453125" style="36" bestFit="1" customWidth="1"/>
    <col min="24" max="24" width="11.1796875" style="36" bestFit="1" customWidth="1"/>
    <col min="25" max="25" width="4.54296875" style="36" bestFit="1" customWidth="1"/>
    <col min="26" max="26" width="3.453125" style="36" bestFit="1" customWidth="1"/>
    <col min="27" max="29" width="2" style="36" bestFit="1" customWidth="1"/>
    <col min="30" max="30" width="4.453125" style="36" bestFit="1" customWidth="1"/>
    <col min="31" max="31" width="4.7265625" style="36" bestFit="1" customWidth="1"/>
    <col min="32" max="32" width="4.1796875" style="36" bestFit="1" customWidth="1"/>
    <col min="33" max="33" width="11.453125" style="36" bestFit="1" customWidth="1"/>
    <col min="34" max="34" width="8.26953125" style="36" bestFit="1" customWidth="1"/>
    <col min="35" max="41" width="6" style="36" bestFit="1" customWidth="1"/>
    <col min="42" max="44" width="7" style="36" bestFit="1" customWidth="1"/>
    <col min="45" max="50" width="6.81640625" style="36" bestFit="1" customWidth="1"/>
    <col min="51" max="53" width="7.81640625" style="36" bestFit="1" customWidth="1"/>
    <col min="54" max="54" width="12" style="36" bestFit="1" customWidth="1"/>
    <col min="55" max="55" width="6.54296875" style="36" bestFit="1" customWidth="1"/>
    <col min="56" max="56" width="9.1796875" style="36"/>
    <col min="57" max="62" width="2" style="36" bestFit="1" customWidth="1"/>
    <col min="63" max="63" width="7.81640625" style="36" bestFit="1" customWidth="1"/>
    <col min="64" max="65" width="7.1796875" style="36" bestFit="1" customWidth="1"/>
    <col min="66" max="100" width="9.1796875" style="36"/>
    <col min="101" max="101" width="20.453125" style="36" bestFit="1" customWidth="1"/>
    <col min="102" max="102" width="11.81640625" style="36" bestFit="1" customWidth="1"/>
    <col min="103" max="103" width="11.54296875" style="36" bestFit="1" customWidth="1"/>
    <col min="104" max="104" width="9" style="36" bestFit="1" customWidth="1"/>
    <col min="105" max="105" width="10.1796875" style="36" bestFit="1" customWidth="1"/>
    <col min="106" max="107" width="6.453125" style="36" bestFit="1" customWidth="1"/>
    <col min="108" max="108" width="4.26953125" style="36" bestFit="1" customWidth="1"/>
    <col min="109" max="110" width="7.81640625" style="36" bestFit="1" customWidth="1"/>
    <col min="111" max="112" width="6.453125" style="36" bestFit="1" customWidth="1"/>
    <col min="113" max="113" width="4.26953125" style="36" bestFit="1" customWidth="1"/>
    <col min="114" max="115" width="7.81640625" style="36" bestFit="1" customWidth="1"/>
    <col min="116" max="1500" width="9.1796875" style="36"/>
    <col min="1501" max="1501" width="24" style="36" bestFit="1" customWidth="1"/>
    <col min="1502" max="1502" width="11.81640625" style="36" bestFit="1" customWidth="1"/>
    <col min="1503" max="1503" width="11.54296875" style="36" bestFit="1" customWidth="1"/>
    <col min="1504" max="1504" width="9" style="36" bestFit="1" customWidth="1"/>
    <col min="1505" max="1505" width="10.1796875" style="36" bestFit="1" customWidth="1"/>
    <col min="1506" max="1506" width="7.81640625" style="36" bestFit="1" customWidth="1"/>
    <col min="1507" max="1600" width="9.1796875" style="36"/>
    <col min="1601" max="1601" width="14.453125" style="36" bestFit="1" customWidth="1"/>
    <col min="1602" max="1602" width="3.54296875" style="36" bestFit="1" customWidth="1"/>
    <col min="1603" max="1603" width="6.54296875" style="36" bestFit="1" customWidth="1"/>
    <col min="1604" max="1604" width="7.1796875" style="36" bestFit="1" customWidth="1"/>
    <col min="1605" max="1605" width="7.453125" style="36" bestFit="1" customWidth="1"/>
    <col min="1606" max="1608" width="6" style="36" bestFit="1" customWidth="1"/>
    <col min="1609" max="1609" width="7.26953125" style="36" bestFit="1" customWidth="1"/>
    <col min="1610" max="1610" width="9" style="36" bestFit="1" customWidth="1"/>
    <col min="1611" max="1611" width="9.7265625" style="36" bestFit="1" customWidth="1"/>
    <col min="1612" max="1612" width="7" style="36" bestFit="1" customWidth="1"/>
    <col min="1613" max="1613" width="8.54296875" style="36" bestFit="1" customWidth="1"/>
    <col min="1614" max="1614" width="4.81640625" style="36" bestFit="1" customWidth="1"/>
    <col min="1615" max="1617" width="7.1796875" style="36" bestFit="1" customWidth="1"/>
    <col min="1618" max="1618" width="6.81640625" style="36" bestFit="1" customWidth="1"/>
    <col min="1619" max="1619" width="11.81640625" style="36" bestFit="1" customWidth="1"/>
    <col min="1620" max="1620" width="11.54296875" style="36" bestFit="1" customWidth="1"/>
    <col min="1621" max="1621" width="9" style="36" bestFit="1" customWidth="1"/>
    <col min="1622" max="1622" width="10.1796875" style="36" bestFit="1" customWidth="1"/>
    <col min="1623" max="1623" width="6.81640625" style="36" bestFit="1" customWidth="1"/>
    <col min="1624" max="1624" width="7.1796875" style="36" bestFit="1" customWidth="1"/>
    <col min="1625" max="1900" width="9.1796875" style="36"/>
    <col min="1901" max="1901" width="24.453125" style="36" bestFit="1" customWidth="1"/>
    <col min="1902" max="1902" width="11.81640625" style="36" bestFit="1" customWidth="1"/>
    <col min="1903" max="1903" width="11.54296875" style="36" bestFit="1" customWidth="1"/>
    <col min="1904" max="1904" width="9" style="36" bestFit="1" customWidth="1"/>
    <col min="1905" max="1905" width="10.1796875" style="36" bestFit="1" customWidth="1"/>
    <col min="1906" max="2000" width="9.1796875" style="36"/>
    <col min="2001" max="2001" width="21" style="36" bestFit="1" customWidth="1"/>
    <col min="2002" max="2002" width="11.81640625" style="36" bestFit="1" customWidth="1"/>
    <col min="2003" max="2003" width="11.54296875" style="36" bestFit="1" customWidth="1"/>
    <col min="2004" max="2004" width="9" style="36" bestFit="1" customWidth="1"/>
    <col min="2005" max="2005" width="10.1796875" style="36" bestFit="1" customWidth="1"/>
    <col min="2006" max="2006" width="6.54296875" style="36" bestFit="1" customWidth="1"/>
    <col min="2007" max="2007" width="7" style="36" bestFit="1" customWidth="1"/>
    <col min="2008" max="2008" width="11.1796875" style="36" bestFit="1" customWidth="1"/>
    <col min="2009" max="2009" width="10" style="36" bestFit="1" customWidth="1"/>
    <col min="2010" max="2010" width="7" style="36" bestFit="1" customWidth="1"/>
    <col min="2011" max="2011" width="5.54296875" style="36" bestFit="1" customWidth="1"/>
    <col min="2012" max="2012" width="17.81640625" style="36" bestFit="1" customWidth="1"/>
    <col min="2013" max="2100" width="9.1796875" style="36"/>
    <col min="2101" max="2101" width="18.453125" style="36" bestFit="1" customWidth="1"/>
    <col min="2102" max="2102" width="11.81640625" style="36" bestFit="1" customWidth="1"/>
    <col min="2103" max="2103" width="11.54296875" style="36" bestFit="1" customWidth="1"/>
    <col min="2104" max="2104" width="9" style="36" bestFit="1" customWidth="1"/>
    <col min="2105" max="2105" width="10.1796875" style="36" bestFit="1" customWidth="1"/>
    <col min="2106" max="2109" width="9.1796875" style="36"/>
  </cols>
  <sheetData>
    <row r="1" spans="1:2646" s="31" customFormat="1" ht="14.5" x14ac:dyDescent="0.35">
      <c r="A1" s="22" t="s">
        <v>27</v>
      </c>
      <c r="B1" s="22" t="s">
        <v>28</v>
      </c>
      <c r="C1" s="22">
        <v>1</v>
      </c>
      <c r="D1" s="22">
        <v>2</v>
      </c>
      <c r="E1" s="22">
        <v>3</v>
      </c>
      <c r="F1" s="22" t="s">
        <v>29</v>
      </c>
      <c r="G1" s="22" t="s">
        <v>30</v>
      </c>
      <c r="H1" s="22" t="s">
        <v>31</v>
      </c>
      <c r="I1" s="22" t="s">
        <v>32</v>
      </c>
      <c r="J1" s="22" t="s">
        <v>33</v>
      </c>
      <c r="K1" s="22" t="s">
        <v>34</v>
      </c>
      <c r="L1" s="22" t="s">
        <v>35</v>
      </c>
      <c r="M1" s="22" t="s">
        <v>36</v>
      </c>
      <c r="N1" s="22" t="s">
        <v>37</v>
      </c>
      <c r="O1" s="32" t="s">
        <v>38</v>
      </c>
      <c r="P1" s="22" t="s">
        <v>39</v>
      </c>
      <c r="Q1" s="22" t="s">
        <v>40</v>
      </c>
      <c r="R1" s="22" t="s">
        <v>41</v>
      </c>
      <c r="S1" s="22" t="s">
        <v>42</v>
      </c>
      <c r="T1" s="22" t="s">
        <v>43</v>
      </c>
      <c r="U1" s="22" t="s">
        <v>44</v>
      </c>
      <c r="V1" s="22" t="s">
        <v>45</v>
      </c>
      <c r="W1" s="22" t="s">
        <v>46</v>
      </c>
      <c r="X1" s="22" t="s">
        <v>5</v>
      </c>
      <c r="Y1" s="22" t="s">
        <v>47</v>
      </c>
      <c r="Z1" s="23" t="s">
        <v>48</v>
      </c>
      <c r="AA1" s="23">
        <v>1</v>
      </c>
      <c r="AB1" s="23">
        <v>2</v>
      </c>
      <c r="AC1" s="23">
        <v>3</v>
      </c>
      <c r="AD1" s="23" t="s">
        <v>29</v>
      </c>
      <c r="AE1" s="23" t="s">
        <v>30</v>
      </c>
      <c r="AF1" s="23" t="s">
        <v>31</v>
      </c>
      <c r="AG1" s="23" t="s">
        <v>49</v>
      </c>
      <c r="AH1" s="23" t="s">
        <v>50</v>
      </c>
      <c r="AI1" s="33" t="s">
        <v>51</v>
      </c>
      <c r="AJ1" s="33" t="s">
        <v>52</v>
      </c>
      <c r="AK1" s="33" t="s">
        <v>53</v>
      </c>
      <c r="AL1" s="33" t="s">
        <v>54</v>
      </c>
      <c r="AM1" s="33" t="s">
        <v>55</v>
      </c>
      <c r="AN1" s="33" t="s">
        <v>56</v>
      </c>
      <c r="AO1" s="33" t="s">
        <v>57</v>
      </c>
      <c r="AP1" s="33" t="s">
        <v>58</v>
      </c>
      <c r="AQ1" s="33" t="s">
        <v>59</v>
      </c>
      <c r="AR1" s="33" t="s">
        <v>60</v>
      </c>
      <c r="AS1" s="33" t="s">
        <v>61</v>
      </c>
      <c r="AT1" s="33" t="s">
        <v>62</v>
      </c>
      <c r="AU1" s="33" t="s">
        <v>63</v>
      </c>
      <c r="AV1" s="33" t="s">
        <v>64</v>
      </c>
      <c r="AW1" s="33" t="s">
        <v>65</v>
      </c>
      <c r="AX1" s="33" t="s">
        <v>66</v>
      </c>
      <c r="AY1" s="33" t="s">
        <v>67</v>
      </c>
      <c r="AZ1" s="33" t="s">
        <v>68</v>
      </c>
      <c r="BA1" s="33" t="s">
        <v>69</v>
      </c>
      <c r="BB1" s="34" t="s">
        <v>70</v>
      </c>
      <c r="BC1" s="34" t="s">
        <v>71</v>
      </c>
      <c r="BD1" s="21" t="s">
        <v>72</v>
      </c>
      <c r="BE1" s="22">
        <v>1</v>
      </c>
      <c r="BF1" s="22">
        <v>2</v>
      </c>
      <c r="BG1" s="22">
        <v>3</v>
      </c>
      <c r="BH1" s="23">
        <v>1</v>
      </c>
      <c r="BI1" s="23">
        <v>2</v>
      </c>
      <c r="BJ1" s="23">
        <v>3</v>
      </c>
      <c r="BK1" s="22" t="s">
        <v>73</v>
      </c>
      <c r="BL1" s="22" t="s">
        <v>74</v>
      </c>
      <c r="BM1" s="22" t="s">
        <v>75</v>
      </c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24" t="s">
        <v>76</v>
      </c>
      <c r="CX1" s="24" t="s">
        <v>42</v>
      </c>
      <c r="CY1" s="24" t="s">
        <v>43</v>
      </c>
      <c r="CZ1" s="25" t="s">
        <v>44</v>
      </c>
      <c r="DA1" s="24" t="s">
        <v>45</v>
      </c>
      <c r="DB1" s="25" t="s">
        <v>77</v>
      </c>
      <c r="DC1" s="25" t="s">
        <v>78</v>
      </c>
      <c r="DD1" s="25" t="s">
        <v>79</v>
      </c>
      <c r="DE1" s="25" t="s">
        <v>80</v>
      </c>
      <c r="DF1" s="25" t="s">
        <v>81</v>
      </c>
      <c r="DG1" s="25" t="s">
        <v>77</v>
      </c>
      <c r="DH1" s="25" t="s">
        <v>78</v>
      </c>
      <c r="DI1" s="25" t="s">
        <v>79</v>
      </c>
      <c r="DJ1" s="25" t="s">
        <v>80</v>
      </c>
      <c r="DK1" s="25" t="s">
        <v>81</v>
      </c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24" t="s">
        <v>82</v>
      </c>
      <c r="BET1" s="24" t="s">
        <v>42</v>
      </c>
      <c r="BEU1" s="24" t="s">
        <v>43</v>
      </c>
      <c r="BEV1" s="25" t="s">
        <v>44</v>
      </c>
      <c r="BEW1" s="24" t="s">
        <v>45</v>
      </c>
      <c r="BEX1" s="25" t="s">
        <v>80</v>
      </c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24" t="s">
        <v>83</v>
      </c>
      <c r="BIP1" s="24" t="s">
        <v>28</v>
      </c>
      <c r="BIQ1" s="24" t="s">
        <v>84</v>
      </c>
      <c r="BIR1" s="24" t="s">
        <v>85</v>
      </c>
      <c r="BIS1" s="25" t="s">
        <v>86</v>
      </c>
      <c r="BIT1" s="24" t="s">
        <v>87</v>
      </c>
      <c r="BIU1" s="24" t="s">
        <v>88</v>
      </c>
      <c r="BIV1" s="24" t="s">
        <v>89</v>
      </c>
      <c r="BIW1" s="24" t="s">
        <v>32</v>
      </c>
      <c r="BIX1" s="24" t="s">
        <v>33</v>
      </c>
      <c r="BIY1" s="26" t="s">
        <v>90</v>
      </c>
      <c r="BIZ1" s="26" t="s">
        <v>91</v>
      </c>
      <c r="BJA1" s="26" t="s">
        <v>92</v>
      </c>
      <c r="BJB1" s="26" t="s">
        <v>93</v>
      </c>
      <c r="BJC1" s="27" t="s">
        <v>94</v>
      </c>
      <c r="BJD1" s="24" t="s">
        <v>95</v>
      </c>
      <c r="BJE1" s="24" t="s">
        <v>96</v>
      </c>
      <c r="BJF1" s="24" t="s">
        <v>97</v>
      </c>
      <c r="BJG1" s="24" t="s">
        <v>42</v>
      </c>
      <c r="BJH1" s="24" t="s">
        <v>43</v>
      </c>
      <c r="BJI1" s="24" t="s">
        <v>44</v>
      </c>
      <c r="BJJ1" s="24" t="s">
        <v>45</v>
      </c>
      <c r="BJK1" s="25" t="s">
        <v>98</v>
      </c>
      <c r="BJL1" s="25" t="s">
        <v>99</v>
      </c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24" t="s">
        <v>100</v>
      </c>
      <c r="BUD1" s="24" t="s">
        <v>42</v>
      </c>
      <c r="BUE1" s="24" t="s">
        <v>43</v>
      </c>
      <c r="BUF1" s="25" t="s">
        <v>44</v>
      </c>
      <c r="BUG1" s="24" t="s">
        <v>45</v>
      </c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24" t="s">
        <v>101</v>
      </c>
      <c r="BXZ1" s="24" t="s">
        <v>42</v>
      </c>
      <c r="BYA1" s="24" t="s">
        <v>43</v>
      </c>
      <c r="BYB1" s="25" t="s">
        <v>44</v>
      </c>
      <c r="BYC1" s="24" t="s">
        <v>45</v>
      </c>
      <c r="BYD1" s="25" t="s">
        <v>102</v>
      </c>
      <c r="BYE1" s="25" t="s">
        <v>103</v>
      </c>
      <c r="BYF1" s="25" t="s">
        <v>104</v>
      </c>
      <c r="BYG1" s="25" t="s">
        <v>105</v>
      </c>
      <c r="BYH1" s="25" t="s">
        <v>106</v>
      </c>
      <c r="BYI1" s="25" t="s">
        <v>107</v>
      </c>
      <c r="BYJ1" s="25" t="s">
        <v>108</v>
      </c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24" t="s">
        <v>109</v>
      </c>
      <c r="CBV1" s="24" t="s">
        <v>42</v>
      </c>
      <c r="CBW1" s="24" t="s">
        <v>43</v>
      </c>
      <c r="CBX1" s="25" t="s">
        <v>44</v>
      </c>
      <c r="CBY1" s="24" t="s">
        <v>45</v>
      </c>
      <c r="CBZ1" s="35"/>
      <c r="CCA1" s="35"/>
      <c r="CCB1" s="35"/>
      <c r="CCC1" s="35"/>
      <c r="CFQ1" s="24" t="s">
        <v>110</v>
      </c>
      <c r="CFR1" s="24" t="s">
        <v>42</v>
      </c>
      <c r="CFS1" s="24" t="s">
        <v>43</v>
      </c>
      <c r="CFT1" s="25" t="s">
        <v>44</v>
      </c>
      <c r="CFU1" s="24" t="s">
        <v>45</v>
      </c>
      <c r="CJM1" s="24" t="s">
        <v>111</v>
      </c>
      <c r="CJN1" s="24" t="s">
        <v>42</v>
      </c>
      <c r="CJO1" s="24" t="s">
        <v>43</v>
      </c>
      <c r="CJP1" s="25" t="s">
        <v>44</v>
      </c>
      <c r="CJQ1" s="24" t="s">
        <v>45</v>
      </c>
      <c r="CJR1" s="24" t="s">
        <v>112</v>
      </c>
      <c r="CJS1" s="25" t="s">
        <v>113</v>
      </c>
      <c r="CJT1" s="25" t="s">
        <v>114</v>
      </c>
      <c r="CJU1" s="25" t="s">
        <v>115</v>
      </c>
      <c r="CJV1" s="25" t="s">
        <v>116</v>
      </c>
      <c r="CJW1" s="25" t="s">
        <v>117</v>
      </c>
      <c r="CJX1" s="25" t="s">
        <v>118</v>
      </c>
      <c r="CJY1" s="25" t="s">
        <v>119</v>
      </c>
      <c r="CJZ1" s="25" t="s">
        <v>120</v>
      </c>
      <c r="CKA1" s="25" t="s">
        <v>121</v>
      </c>
      <c r="CKB1" s="25" t="s">
        <v>122</v>
      </c>
      <c r="CKC1" s="25" t="s">
        <v>123</v>
      </c>
      <c r="CKD1" s="25" t="s">
        <v>124</v>
      </c>
      <c r="CKE1" s="25" t="s">
        <v>125</v>
      </c>
      <c r="CKF1" s="25" t="s">
        <v>126</v>
      </c>
      <c r="CKG1" s="25" t="s">
        <v>127</v>
      </c>
      <c r="CKH1" s="25" t="s">
        <v>128</v>
      </c>
      <c r="CKI1" s="25" t="s">
        <v>129</v>
      </c>
      <c r="CKJ1" s="25" t="s">
        <v>130</v>
      </c>
      <c r="CKK1" s="25" t="s">
        <v>131</v>
      </c>
      <c r="CKL1" s="25" t="s">
        <v>132</v>
      </c>
      <c r="CKM1" s="25" t="s">
        <v>133</v>
      </c>
      <c r="CKN1" s="25" t="s">
        <v>134</v>
      </c>
      <c r="CKO1" s="25" t="s">
        <v>135</v>
      </c>
      <c r="CKP1" s="25" t="s">
        <v>136</v>
      </c>
      <c r="CKQ1" s="25" t="s">
        <v>137</v>
      </c>
      <c r="CKR1" s="25" t="s">
        <v>138</v>
      </c>
      <c r="CKS1" s="25" t="s">
        <v>139</v>
      </c>
      <c r="CKT1" s="25" t="s">
        <v>140</v>
      </c>
      <c r="CKU1" s="25" t="s">
        <v>141</v>
      </c>
      <c r="CKV1" s="25" t="s">
        <v>142</v>
      </c>
      <c r="CKW1" s="25" t="s">
        <v>143</v>
      </c>
      <c r="CKX1" s="25" t="s">
        <v>144</v>
      </c>
      <c r="CKY1" s="25" t="s">
        <v>145</v>
      </c>
      <c r="CKZ1" s="25" t="s">
        <v>146</v>
      </c>
      <c r="CLA1" s="25" t="s">
        <v>147</v>
      </c>
      <c r="CLB1" s="25" t="s">
        <v>148</v>
      </c>
      <c r="CLC1" s="25" t="s">
        <v>149</v>
      </c>
      <c r="CLD1" s="25" t="s">
        <v>150</v>
      </c>
      <c r="CLE1" s="25" t="s">
        <v>151</v>
      </c>
      <c r="CLF1" s="25" t="s">
        <v>152</v>
      </c>
      <c r="CLG1" s="25"/>
      <c r="CLH1" s="25"/>
      <c r="CLI1" s="25"/>
      <c r="CLJ1" s="25"/>
      <c r="CLK1" s="25"/>
      <c r="CLL1" s="25"/>
      <c r="CLM1" s="25"/>
      <c r="CLN1" s="28"/>
      <c r="CLO1" s="28"/>
      <c r="CLP1" s="28"/>
      <c r="CLQ1" s="28"/>
      <c r="CLR1" s="28"/>
      <c r="CNI1" s="24" t="s">
        <v>153</v>
      </c>
      <c r="CNJ1" s="24" t="s">
        <v>42</v>
      </c>
      <c r="CNK1" s="24" t="s">
        <v>43</v>
      </c>
      <c r="CNL1" s="25" t="s">
        <v>44</v>
      </c>
      <c r="CNM1" s="24" t="s">
        <v>45</v>
      </c>
      <c r="CNN1" s="27" t="s">
        <v>154</v>
      </c>
      <c r="CNO1" s="27" t="s">
        <v>155</v>
      </c>
      <c r="CNP1" s="27" t="s">
        <v>156</v>
      </c>
      <c r="CNQ1" s="27" t="s">
        <v>157</v>
      </c>
      <c r="CNR1" s="27" t="s">
        <v>158</v>
      </c>
      <c r="CNS1" s="27" t="s">
        <v>0</v>
      </c>
      <c r="CNT1" s="27" t="s">
        <v>159</v>
      </c>
      <c r="CNU1" s="27" t="s">
        <v>160</v>
      </c>
      <c r="CNV1" s="29" t="s">
        <v>161</v>
      </c>
      <c r="CNW1" s="25" t="s">
        <v>162</v>
      </c>
      <c r="CNX1" s="25" t="s">
        <v>163</v>
      </c>
      <c r="CNY1" s="25" t="s">
        <v>164</v>
      </c>
      <c r="CNZ1" s="25" t="s">
        <v>165</v>
      </c>
      <c r="COA1" s="25" t="s">
        <v>165</v>
      </c>
      <c r="COB1" s="25" t="s">
        <v>165</v>
      </c>
      <c r="CRE1" s="24" t="s">
        <v>166</v>
      </c>
      <c r="CRF1" s="24" t="s">
        <v>42</v>
      </c>
      <c r="CRG1" s="24" t="s">
        <v>43</v>
      </c>
      <c r="CRH1" s="25" t="s">
        <v>44</v>
      </c>
      <c r="CRI1" s="24" t="s">
        <v>45</v>
      </c>
      <c r="CRJ1" s="25" t="s">
        <v>113</v>
      </c>
      <c r="CRK1" s="25" t="s">
        <v>117</v>
      </c>
      <c r="CRL1" s="30" t="s">
        <v>94</v>
      </c>
      <c r="CRM1" s="30" t="s">
        <v>95</v>
      </c>
      <c r="CRN1" s="28"/>
      <c r="CRO1" s="27"/>
      <c r="CRP1" s="27"/>
      <c r="CRQ1" s="27"/>
      <c r="CRR1" s="29"/>
      <c r="CRS1" s="25"/>
      <c r="CRT1" s="25"/>
      <c r="CRU1" s="25"/>
      <c r="CRV1" s="25"/>
      <c r="CRW1" s="25"/>
      <c r="CRX1" s="25"/>
      <c r="CRY1" s="28"/>
      <c r="CRZ1" s="28"/>
      <c r="CSA1" s="28"/>
      <c r="CSB1" s="28"/>
      <c r="CSC1" s="28"/>
      <c r="CSD1" s="28"/>
      <c r="CVA1" s="24" t="s">
        <v>167</v>
      </c>
      <c r="CVB1" s="24" t="s">
        <v>42</v>
      </c>
      <c r="CVC1" s="24" t="s">
        <v>43</v>
      </c>
      <c r="CVD1" s="25" t="s">
        <v>44</v>
      </c>
      <c r="CVE1" s="24" t="s">
        <v>45</v>
      </c>
      <c r="CVF1" s="24" t="s">
        <v>168</v>
      </c>
      <c r="CVG1" s="24" t="s">
        <v>169</v>
      </c>
      <c r="CVH1" s="24" t="s">
        <v>170</v>
      </c>
      <c r="CVI1" s="24" t="s">
        <v>171</v>
      </c>
      <c r="CVJ1" s="24" t="s">
        <v>172</v>
      </c>
      <c r="CVK1" s="24" t="s">
        <v>173</v>
      </c>
      <c r="CVL1" s="25"/>
      <c r="CVM1" s="25"/>
      <c r="CVN1" s="25"/>
      <c r="CVO1" s="25"/>
      <c r="CVP1" s="25"/>
      <c r="CVQ1" s="25"/>
      <c r="CVR1" s="25"/>
      <c r="CVS1" s="25"/>
      <c r="CVT1" s="25"/>
      <c r="CVU1" s="25"/>
      <c r="CVV1" s="25"/>
      <c r="CVW1" s="25"/>
      <c r="CVX1" s="25"/>
      <c r="CVY1" s="25"/>
      <c r="CVZ1" s="25"/>
      <c r="CWA1" s="25"/>
      <c r="CWB1" s="25"/>
      <c r="CWC1" s="25"/>
      <c r="CWD1" s="25"/>
      <c r="CWE1" s="25"/>
      <c r="CWF1" s="25"/>
      <c r="CWG1" s="25"/>
      <c r="CWH1" s="25"/>
      <c r="CWI1" s="25"/>
      <c r="CWJ1" s="25"/>
      <c r="CWK1" s="25"/>
      <c r="CWL1" s="25"/>
      <c r="CWM1" s="25"/>
      <c r="CWN1" s="25"/>
      <c r="CWO1" s="25"/>
      <c r="CWP1" s="25"/>
      <c r="CWQ1" s="25"/>
      <c r="CWR1" s="25"/>
      <c r="CWS1" s="25"/>
      <c r="CWT1" s="25"/>
    </row>
    <row r="2" spans="1:2646" x14ac:dyDescent="0.25">
      <c r="A2" s="36" t="s">
        <v>174</v>
      </c>
      <c r="B2" s="37">
        <f>Dashboard!$Q$3</f>
        <v>0.52272727272727271</v>
      </c>
      <c r="C2" s="36">
        <f>100*B2-F2</f>
        <v>52.272727272727273</v>
      </c>
      <c r="D2" s="36">
        <f>H2/50</f>
        <v>2</v>
      </c>
      <c r="E2" s="36">
        <f>1.5*H2-C2-D2</f>
        <v>95.72727272727272</v>
      </c>
      <c r="F2" s="36">
        <v>0</v>
      </c>
      <c r="G2" s="36">
        <v>100</v>
      </c>
      <c r="H2" s="36">
        <f>G2-F2</f>
        <v>100</v>
      </c>
      <c r="I2" s="36" t="s">
        <v>176</v>
      </c>
      <c r="J2" s="36">
        <v>0</v>
      </c>
      <c r="K2" s="36">
        <v>7</v>
      </c>
      <c r="L2" s="36">
        <v>11</v>
      </c>
      <c r="M2" s="36">
        <v>50</v>
      </c>
      <c r="N2" s="36">
        <v>30</v>
      </c>
      <c r="O2" s="36">
        <v>16772300</v>
      </c>
      <c r="P2" s="36">
        <v>16764006</v>
      </c>
      <c r="Q2" s="36">
        <v>16763955</v>
      </c>
      <c r="R2" s="36" t="s">
        <v>175</v>
      </c>
      <c r="S2" s="36" t="str">
        <f ca="1">SUBSTITUTE(MID(_xlfn.FORMULATEXT(V2),2,FIND("!",_xlfn.FORMULATEXT(V2),1)-2), "'","")</f>
        <v>Dashboard</v>
      </c>
      <c r="T2" s="36">
        <f ca="1">_xlfn.SHEET( Dashboard!$NTQ$999996)</f>
        <v>2</v>
      </c>
      <c r="V2" s="36">
        <f>Dashboard!$NTQ$999996</f>
        <v>0</v>
      </c>
      <c r="W2" s="36">
        <v>0</v>
      </c>
      <c r="X2" s="36" t="s">
        <v>179</v>
      </c>
      <c r="Y2" s="36">
        <v>8</v>
      </c>
      <c r="AI2" s="36">
        <v>60</v>
      </c>
      <c r="AJ2" s="36">
        <v>70</v>
      </c>
      <c r="AK2" s="36">
        <v>100</v>
      </c>
      <c r="AS2" s="36">
        <v>13408512</v>
      </c>
      <c r="AT2" s="36">
        <v>10053171</v>
      </c>
      <c r="BB2" s="36">
        <v>5</v>
      </c>
      <c r="BC2" s="36">
        <v>430</v>
      </c>
      <c r="BD2" s="36" t="b">
        <v>0</v>
      </c>
      <c r="BE2" s="36">
        <f>E2</f>
        <v>95.72727272727272</v>
      </c>
      <c r="BF2" s="36">
        <f>D2</f>
        <v>2</v>
      </c>
      <c r="BG2" s="36">
        <f>C2</f>
        <v>52.272727272727273</v>
      </c>
      <c r="BK2" s="36">
        <v>0</v>
      </c>
      <c r="BL2" s="36">
        <v>0</v>
      </c>
      <c r="BM2" s="36">
        <v>0</v>
      </c>
    </row>
    <row r="3" spans="1:2646" x14ac:dyDescent="0.25">
      <c r="A3" s="36" t="s">
        <v>178</v>
      </c>
      <c r="B3" s="37">
        <f>Dashboard!$Q$5</f>
        <v>0.74285714285714288</v>
      </c>
      <c r="C3" s="36">
        <f>100*B3-F3</f>
        <v>74.285714285714292</v>
      </c>
      <c r="D3" s="36">
        <f>H3/50</f>
        <v>2</v>
      </c>
      <c r="E3" s="36">
        <f>1.5*H3-C3-D3</f>
        <v>73.714285714285708</v>
      </c>
      <c r="F3" s="36">
        <v>0</v>
      </c>
      <c r="G3" s="36">
        <v>100</v>
      </c>
      <c r="H3" s="36">
        <f>G3-F3</f>
        <v>100</v>
      </c>
      <c r="I3" s="36" t="s">
        <v>176</v>
      </c>
      <c r="J3" s="36">
        <v>0</v>
      </c>
      <c r="K3" s="36">
        <v>7</v>
      </c>
      <c r="L3" s="36">
        <v>11</v>
      </c>
      <c r="M3" s="36">
        <v>40</v>
      </c>
      <c r="N3" s="36">
        <v>30</v>
      </c>
      <c r="O3" s="36">
        <v>16772300</v>
      </c>
      <c r="P3" s="36">
        <v>16764006</v>
      </c>
      <c r="Q3" s="36">
        <v>16763955</v>
      </c>
      <c r="R3" s="36" t="s">
        <v>175</v>
      </c>
      <c r="S3" s="36" t="str">
        <f ca="1">SUBSTITUTE(MID(_xlfn.FORMULATEXT(V3),2,FIND("!",_xlfn.FORMULATEXT(V3),1)-2), "'","")</f>
        <v>Dashboard</v>
      </c>
      <c r="T3" s="36">
        <f ca="1">_xlfn.SHEET( Dashboard!$NTP$1000000)</f>
        <v>2</v>
      </c>
      <c r="V3" s="36">
        <f>Dashboard!$NTP$1000000</f>
        <v>0</v>
      </c>
      <c r="W3" s="36">
        <v>0</v>
      </c>
      <c r="X3" s="36" t="s">
        <v>17</v>
      </c>
      <c r="Y3" s="36">
        <v>8</v>
      </c>
      <c r="AI3" s="36">
        <v>60</v>
      </c>
      <c r="AJ3" s="36">
        <v>75</v>
      </c>
      <c r="AK3" s="36">
        <v>100</v>
      </c>
      <c r="AS3" s="36">
        <v>13408512</v>
      </c>
      <c r="AT3" s="36">
        <v>10053171</v>
      </c>
      <c r="BB3" s="36">
        <v>5</v>
      </c>
      <c r="BC3" s="36">
        <v>430</v>
      </c>
      <c r="BD3" s="36" t="b">
        <v>0</v>
      </c>
      <c r="BE3" s="36">
        <f>E3</f>
        <v>73.714285714285708</v>
      </c>
      <c r="BF3" s="36">
        <f>D3</f>
        <v>2</v>
      </c>
      <c r="BG3" s="36">
        <f>C3</f>
        <v>74.285714285714292</v>
      </c>
      <c r="BK3" s="36">
        <v>0</v>
      </c>
      <c r="BL3" s="36">
        <v>0</v>
      </c>
      <c r="BM3" s="36">
        <v>0</v>
      </c>
    </row>
    <row r="4" spans="1:2646" x14ac:dyDescent="0.25">
      <c r="A4" s="36" t="s">
        <v>181</v>
      </c>
      <c r="B4" s="37">
        <f>Dashboard!$Q$6</f>
        <v>0.58571428571428563</v>
      </c>
      <c r="C4" s="36">
        <f>100*B4-F4</f>
        <v>58.571428571428562</v>
      </c>
      <c r="D4" s="36">
        <f>H4/50</f>
        <v>2</v>
      </c>
      <c r="E4" s="36">
        <f>1.5*H4-C4-D4</f>
        <v>89.428571428571445</v>
      </c>
      <c r="F4" s="36">
        <v>0</v>
      </c>
      <c r="G4" s="36">
        <v>100</v>
      </c>
      <c r="H4" s="36">
        <f>G4-F4</f>
        <v>100</v>
      </c>
      <c r="I4" s="36" t="s">
        <v>176</v>
      </c>
      <c r="J4" s="36">
        <v>0</v>
      </c>
      <c r="K4" s="36">
        <v>7</v>
      </c>
      <c r="L4" s="36">
        <v>11</v>
      </c>
      <c r="M4" s="36">
        <v>40</v>
      </c>
      <c r="N4" s="36">
        <v>30</v>
      </c>
      <c r="O4" s="36">
        <v>16772300</v>
      </c>
      <c r="P4" s="36">
        <v>16764006</v>
      </c>
      <c r="Q4" s="36">
        <v>16763955</v>
      </c>
      <c r="R4" s="36" t="s">
        <v>175</v>
      </c>
      <c r="S4" s="36" t="str">
        <f ca="1">SUBSTITUTE(MID(_xlfn.FORMULATEXT(V4),2,FIND("!",_xlfn.FORMULATEXT(V4),1)-2), "'","")</f>
        <v>Dashboard</v>
      </c>
      <c r="T4" s="36">
        <f ca="1">_xlfn.SHEET( Dashboard!$NTQ$999996)</f>
        <v>2</v>
      </c>
      <c r="V4" s="36">
        <f>Dashboard!$NTQ$999996</f>
        <v>0</v>
      </c>
      <c r="W4" s="36">
        <v>0</v>
      </c>
      <c r="X4" s="36" t="s">
        <v>180</v>
      </c>
      <c r="Y4" s="36">
        <v>8</v>
      </c>
      <c r="AI4" s="36">
        <v>60</v>
      </c>
      <c r="AJ4" s="36">
        <v>80</v>
      </c>
      <c r="AK4" s="36">
        <v>100</v>
      </c>
      <c r="AS4" s="36">
        <v>13408512</v>
      </c>
      <c r="AT4" s="36">
        <v>10053171</v>
      </c>
      <c r="BB4" s="36">
        <v>5</v>
      </c>
      <c r="BC4" s="36">
        <v>430</v>
      </c>
      <c r="BD4" s="36" t="b">
        <v>0</v>
      </c>
      <c r="BE4" s="36">
        <f>E4</f>
        <v>89.428571428571445</v>
      </c>
      <c r="BF4" s="36">
        <f>D4</f>
        <v>2</v>
      </c>
      <c r="BG4" s="36">
        <f>C4</f>
        <v>58.571428571428562</v>
      </c>
      <c r="BK4" s="36">
        <v>0</v>
      </c>
      <c r="BL4" s="36">
        <v>0</v>
      </c>
      <c r="BM4" s="36">
        <v>0</v>
      </c>
    </row>
    <row r="5" spans="1:2646" x14ac:dyDescent="0.25">
      <c r="A5" s="36" t="s">
        <v>177</v>
      </c>
      <c r="B5" s="37">
        <f>Dashboard!$Q$4</f>
        <v>0.32</v>
      </c>
      <c r="C5" s="36">
        <f>100*B5-F5</f>
        <v>32</v>
      </c>
      <c r="D5" s="36">
        <f>H5/50</f>
        <v>2</v>
      </c>
      <c r="E5" s="36">
        <f>1.5*H5-C5-D5</f>
        <v>116</v>
      </c>
      <c r="F5" s="36">
        <v>0</v>
      </c>
      <c r="G5" s="36">
        <v>100</v>
      </c>
      <c r="H5" s="36">
        <f>G5-F5</f>
        <v>100</v>
      </c>
      <c r="I5" s="36" t="s">
        <v>176</v>
      </c>
      <c r="J5" s="36">
        <v>0</v>
      </c>
      <c r="K5" s="36">
        <v>7</v>
      </c>
      <c r="L5" s="36">
        <v>11</v>
      </c>
      <c r="M5" s="36">
        <v>40</v>
      </c>
      <c r="N5" s="36">
        <v>30</v>
      </c>
      <c r="O5" s="36">
        <v>16772300</v>
      </c>
      <c r="P5" s="36">
        <v>16764006</v>
      </c>
      <c r="Q5" s="36">
        <v>16763955</v>
      </c>
      <c r="R5" s="36" t="s">
        <v>175</v>
      </c>
      <c r="S5" s="36" t="str">
        <f ca="1">SUBSTITUTE(MID(_xlfn.FORMULATEXT(V5),2,FIND("!",_xlfn.FORMULATEXT(V5),1)-2), "'","")</f>
        <v>Dashboard</v>
      </c>
      <c r="T5" s="36">
        <f ca="1">_xlfn.SHEET( Dashboard!$NTQ$999996)</f>
        <v>2</v>
      </c>
      <c r="V5" s="36">
        <f>Dashboard!$NTQ$999996</f>
        <v>0</v>
      </c>
      <c r="W5" s="36">
        <v>0</v>
      </c>
      <c r="X5" s="36" t="s">
        <v>12</v>
      </c>
      <c r="Y5" s="36">
        <v>8</v>
      </c>
      <c r="AI5" s="36">
        <v>60</v>
      </c>
      <c r="AJ5" s="36">
        <v>80</v>
      </c>
      <c r="AK5" s="36">
        <v>100</v>
      </c>
      <c r="AS5" s="36">
        <v>13408512</v>
      </c>
      <c r="AT5" s="36">
        <v>10053171</v>
      </c>
      <c r="BB5" s="36">
        <v>5</v>
      </c>
      <c r="BC5" s="36">
        <v>430</v>
      </c>
      <c r="BD5" s="36" t="b">
        <v>0</v>
      </c>
      <c r="BE5" s="36">
        <f>E5</f>
        <v>116</v>
      </c>
      <c r="BF5" s="36">
        <f>D5</f>
        <v>2</v>
      </c>
      <c r="BG5" s="36">
        <f>C5</f>
        <v>32</v>
      </c>
      <c r="BK5" s="36">
        <v>0</v>
      </c>
      <c r="BL5" s="36">
        <v>0</v>
      </c>
      <c r="BM5" s="3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7"/>
  <sheetViews>
    <sheetView showGridLines="0" tabSelected="1" topLeftCell="A2" zoomScaleNormal="100" workbookViewId="0">
      <selection activeCell="L31" sqref="L31"/>
    </sheetView>
  </sheetViews>
  <sheetFormatPr defaultColWidth="9.1796875" defaultRowHeight="13" x14ac:dyDescent="0.3"/>
  <cols>
    <col min="1" max="1" width="6.54296875" style="11" customWidth="1"/>
    <col min="2" max="2" width="9.1796875" style="11" customWidth="1"/>
    <col min="3" max="3" width="22.453125" style="11" customWidth="1"/>
    <col min="4" max="4" width="18.26953125" style="11" customWidth="1"/>
    <col min="5" max="5" width="13" style="11" customWidth="1"/>
    <col min="6" max="6" width="9.1796875" style="11"/>
    <col min="7" max="7" width="15.54296875" style="11" customWidth="1"/>
    <col min="8" max="8" width="5.453125" style="11" customWidth="1"/>
    <col min="9" max="11" width="9.1796875" style="11"/>
    <col min="12" max="12" width="5.54296875" style="11" bestFit="1" customWidth="1"/>
    <col min="13" max="14" width="1.1796875" style="11" customWidth="1"/>
    <col min="15" max="15" width="17.81640625" style="11" customWidth="1"/>
    <col min="16" max="16" width="19.81640625" style="11" customWidth="1"/>
    <col min="17" max="17" width="6.54296875" style="11" customWidth="1"/>
    <col min="18" max="18" width="5.26953125" style="11" customWidth="1"/>
    <col min="19" max="19" width="0.7265625" style="11" customWidth="1"/>
    <col min="20" max="20" width="2.26953125" style="11" customWidth="1"/>
    <col min="21" max="21" width="14.54296875" style="11" customWidth="1"/>
    <col min="22" max="22" width="17.453125" style="11" customWidth="1"/>
    <col min="23" max="16384" width="9.1796875" style="11"/>
  </cols>
  <sheetData>
    <row r="1" spans="1:25" ht="24" customHeight="1" x14ac:dyDescent="0.3">
      <c r="A1" s="38"/>
      <c r="B1" s="39"/>
      <c r="C1" s="39"/>
      <c r="D1" s="39"/>
      <c r="E1" s="39"/>
      <c r="F1" s="39"/>
      <c r="G1" s="39"/>
      <c r="K1" s="39"/>
    </row>
    <row r="2" spans="1:25" ht="24.75" customHeight="1" x14ac:dyDescent="0.3">
      <c r="A2" s="40"/>
      <c r="B2" s="47"/>
      <c r="C2" s="39"/>
      <c r="D2" s="39"/>
      <c r="E2" s="65"/>
      <c r="F2" s="65"/>
      <c r="H2" s="43"/>
      <c r="I2" s="43"/>
      <c r="J2" s="43"/>
      <c r="K2" s="40"/>
      <c r="L2" s="12" t="s">
        <v>26</v>
      </c>
      <c r="M2" s="12"/>
      <c r="N2" s="12"/>
      <c r="O2" s="14"/>
      <c r="P2" s="13"/>
      <c r="W2" s="66"/>
      <c r="X2" s="66"/>
      <c r="Y2" s="66"/>
    </row>
    <row r="3" spans="1:25" ht="18" customHeight="1" x14ac:dyDescent="0.55000000000000004">
      <c r="A3" s="40"/>
      <c r="B3" s="43" t="s">
        <v>179</v>
      </c>
      <c r="C3" s="44"/>
      <c r="D3" s="59" t="str">
        <f>REPT("■",I3/3)</f>
        <v>■■■■■■■■■■■■■■■■■</v>
      </c>
      <c r="E3" s="60"/>
      <c r="F3" s="61"/>
      <c r="G3" s="61"/>
      <c r="H3" s="62"/>
      <c r="I3" s="46">
        <f>100*data!D4</f>
        <v>52.272727272727273</v>
      </c>
      <c r="J3" s="40"/>
      <c r="K3" s="40"/>
      <c r="M3" s="12"/>
      <c r="N3" s="12"/>
      <c r="P3" s="16"/>
      <c r="Q3" s="15">
        <f>+data!H9</f>
        <v>0.52272727272727271</v>
      </c>
      <c r="W3" s="66"/>
      <c r="X3" s="66"/>
      <c r="Y3" s="66"/>
    </row>
    <row r="4" spans="1:25" ht="18" customHeight="1" x14ac:dyDescent="0.55000000000000004">
      <c r="A4" s="40"/>
      <c r="B4" s="43" t="s">
        <v>12</v>
      </c>
      <c r="C4" s="44"/>
      <c r="D4" s="59" t="str">
        <f>REPT("■",I4/3)</f>
        <v>■■■■■■■■■■</v>
      </c>
      <c r="E4" s="60"/>
      <c r="F4" s="61"/>
      <c r="G4" s="61"/>
      <c r="H4" s="62"/>
      <c r="I4" s="46">
        <f>100*data!D9</f>
        <v>32</v>
      </c>
      <c r="J4" s="40"/>
      <c r="K4" s="40"/>
      <c r="M4" s="12"/>
      <c r="N4" s="12"/>
      <c r="P4" s="13"/>
      <c r="Q4" s="15">
        <f>+data!H10</f>
        <v>0.32</v>
      </c>
      <c r="W4" s="66"/>
      <c r="X4" s="66"/>
      <c r="Y4" s="66"/>
    </row>
    <row r="5" spans="1:25" ht="18" customHeight="1" x14ac:dyDescent="0.55000000000000004">
      <c r="A5" s="40"/>
      <c r="B5" s="43" t="s">
        <v>17</v>
      </c>
      <c r="C5" s="44"/>
      <c r="D5" s="59" t="str">
        <f>REPT("■",I5/3)</f>
        <v>■■■■■■■■■■■■■■■■■■■■■■■■</v>
      </c>
      <c r="E5" s="60"/>
      <c r="F5" s="61"/>
      <c r="G5" s="61"/>
      <c r="H5" s="62"/>
      <c r="I5" s="46">
        <f>data!D14*100</f>
        <v>74.285714285714292</v>
      </c>
      <c r="J5" s="40"/>
      <c r="K5" s="40"/>
      <c r="M5" s="12"/>
      <c r="N5" s="12"/>
      <c r="P5" s="13"/>
      <c r="Q5" s="15">
        <f>+data!H11</f>
        <v>0.74285714285714288</v>
      </c>
      <c r="W5" s="66"/>
      <c r="X5" s="66"/>
      <c r="Y5" s="66"/>
    </row>
    <row r="6" spans="1:25" ht="18" customHeight="1" x14ac:dyDescent="0.55000000000000004">
      <c r="A6" s="40"/>
      <c r="B6" s="43" t="s">
        <v>180</v>
      </c>
      <c r="C6" s="44"/>
      <c r="D6" s="59" t="str">
        <f>REPT("■",I6/3)</f>
        <v>■■■■■■■■■■■■■■■■■■■</v>
      </c>
      <c r="E6" s="60"/>
      <c r="F6" s="61"/>
      <c r="G6" s="61"/>
      <c r="H6" s="62"/>
      <c r="I6" s="46">
        <f>data!D18*100</f>
        <v>58.571428571428562</v>
      </c>
      <c r="J6" s="40"/>
      <c r="K6" s="40"/>
      <c r="M6" s="12"/>
      <c r="N6" s="12"/>
      <c r="P6" s="13"/>
      <c r="Q6" s="15">
        <f>+data!H12</f>
        <v>0.58571428571428563</v>
      </c>
      <c r="W6" s="66"/>
      <c r="X6" s="66"/>
      <c r="Y6" s="66"/>
    </row>
    <row r="7" spans="1:25" ht="18" customHeight="1" x14ac:dyDescent="0.35">
      <c r="A7" s="40"/>
      <c r="B7" s="43" t="s">
        <v>182</v>
      </c>
      <c r="C7" s="44"/>
      <c r="D7" s="48" t="str">
        <f>REPT("■",I7/3)</f>
        <v>■■■■■■■■■■■■■■■■■■</v>
      </c>
      <c r="E7" s="48"/>
      <c r="F7" s="48"/>
      <c r="G7" s="48"/>
      <c r="H7" s="48"/>
      <c r="I7" s="46">
        <f>100*data!D21</f>
        <v>54.836363636363629</v>
      </c>
      <c r="J7" s="40"/>
      <c r="K7" s="40"/>
      <c r="L7" s="12"/>
      <c r="M7" s="12"/>
      <c r="N7" s="12"/>
      <c r="P7" s="17"/>
      <c r="W7" s="66"/>
      <c r="X7" s="66"/>
      <c r="Y7" s="66"/>
    </row>
    <row r="8" spans="1:25" ht="15.75" customHeight="1" x14ac:dyDescent="0.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12"/>
      <c r="M8" s="12"/>
      <c r="N8" s="12"/>
      <c r="P8" s="13"/>
      <c r="W8" s="66"/>
      <c r="X8" s="66"/>
      <c r="Y8" s="66"/>
    </row>
    <row r="9" spans="1:25" ht="15.75" customHeight="1" x14ac:dyDescent="0.3">
      <c r="A9" s="40"/>
      <c r="B9" s="40"/>
      <c r="C9" s="41"/>
      <c r="D9" s="41"/>
      <c r="E9" s="40"/>
      <c r="F9" s="40"/>
      <c r="G9" s="40"/>
      <c r="H9" s="40"/>
      <c r="I9" s="40"/>
      <c r="J9" s="40"/>
      <c r="K9" s="40"/>
      <c r="L9" s="12"/>
      <c r="M9" s="12"/>
      <c r="N9" s="12"/>
      <c r="P9" s="13"/>
      <c r="W9" s="66"/>
      <c r="X9" s="66"/>
      <c r="Y9" s="66"/>
    </row>
    <row r="10" spans="1:25" ht="15.75" customHeight="1" x14ac:dyDescent="0.3">
      <c r="A10" s="40"/>
      <c r="B10" s="40"/>
      <c r="C10" s="40"/>
      <c r="D10" s="42"/>
      <c r="E10" s="40"/>
      <c r="F10" s="40"/>
      <c r="G10" s="40"/>
      <c r="H10" s="40"/>
      <c r="I10" s="40"/>
      <c r="J10" s="40"/>
      <c r="K10" s="40"/>
      <c r="L10" s="12"/>
      <c r="M10" s="12"/>
      <c r="N10" s="12"/>
      <c r="O10" s="12"/>
      <c r="P10" s="13"/>
      <c r="W10" s="66"/>
      <c r="X10" s="66"/>
      <c r="Y10" s="66"/>
    </row>
    <row r="11" spans="1:25" ht="15.75" customHeight="1" x14ac:dyDescent="0.3">
      <c r="A11" s="40"/>
      <c r="B11" s="40"/>
      <c r="C11" s="40"/>
      <c r="D11" s="42"/>
      <c r="E11" s="40"/>
      <c r="F11" s="40"/>
      <c r="G11" s="40"/>
      <c r="H11" s="40"/>
      <c r="I11" s="40"/>
      <c r="J11" s="40"/>
      <c r="K11" s="40"/>
      <c r="L11" s="12"/>
      <c r="M11" s="12"/>
      <c r="N11" s="12"/>
      <c r="O11" s="12"/>
      <c r="P11" s="17"/>
      <c r="W11" s="66"/>
      <c r="X11" s="66"/>
      <c r="Y11" s="66"/>
    </row>
    <row r="12" spans="1:25" ht="15.75" customHeight="1" x14ac:dyDescent="0.3">
      <c r="A12" s="40"/>
      <c r="B12" s="40"/>
      <c r="C12" s="40"/>
      <c r="D12" s="42"/>
      <c r="E12" s="40"/>
      <c r="F12" s="40"/>
      <c r="G12" s="40"/>
      <c r="H12" s="40"/>
      <c r="I12" s="40"/>
      <c r="J12" s="40"/>
      <c r="K12" s="40"/>
      <c r="L12" s="12"/>
      <c r="M12" s="12"/>
      <c r="N12" s="12"/>
      <c r="O12" s="12"/>
      <c r="P12" s="13"/>
      <c r="W12" s="66"/>
      <c r="X12" s="66"/>
      <c r="Y12" s="66"/>
    </row>
    <row r="13" spans="1:25" ht="15.75" customHeight="1" x14ac:dyDescent="0.3">
      <c r="A13" s="40"/>
      <c r="B13" s="40"/>
      <c r="C13" s="40"/>
      <c r="D13" s="42"/>
      <c r="E13" s="40"/>
      <c r="F13" s="40"/>
      <c r="G13" s="40"/>
      <c r="H13" s="40"/>
      <c r="I13" s="40"/>
      <c r="J13" s="40"/>
      <c r="K13" s="40"/>
      <c r="L13" s="12"/>
      <c r="M13" s="12"/>
      <c r="N13" s="12"/>
      <c r="O13" s="12"/>
      <c r="P13" s="13"/>
      <c r="W13" s="66"/>
      <c r="X13" s="66"/>
      <c r="Y13" s="66"/>
    </row>
    <row r="14" spans="1:25" ht="15.75" customHeight="1" x14ac:dyDescent="0.3">
      <c r="A14" s="40"/>
      <c r="B14" s="40"/>
      <c r="C14" s="40" t="str">
        <f>+IFERROR(VLOOKUP($C$9,data!#REF!,2,0),"")</f>
        <v/>
      </c>
      <c r="D14" s="40"/>
      <c r="E14" s="40"/>
      <c r="F14" s="40"/>
      <c r="G14" s="40"/>
      <c r="H14" s="40"/>
      <c r="I14" s="39"/>
      <c r="J14" s="40"/>
      <c r="K14" s="40"/>
      <c r="L14" s="12"/>
      <c r="M14" s="12"/>
      <c r="N14" s="12"/>
      <c r="O14" s="12"/>
      <c r="P14" s="12"/>
      <c r="W14" s="66"/>
      <c r="X14" s="66"/>
      <c r="Y14" s="66"/>
    </row>
    <row r="15" spans="1:25" ht="15.75" customHeight="1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12"/>
      <c r="M15" s="12"/>
      <c r="N15" s="12"/>
      <c r="O15" s="12"/>
      <c r="P15" s="17"/>
      <c r="W15" s="66"/>
      <c r="X15" s="66"/>
      <c r="Y15" s="66"/>
    </row>
    <row r="16" spans="1:25" s="45" customFormat="1" ht="15.75" customHeight="1" x14ac:dyDescent="0.3">
      <c r="M16" s="45" t="s">
        <v>24</v>
      </c>
      <c r="W16" s="66"/>
      <c r="X16" s="66"/>
      <c r="Y16" s="66"/>
    </row>
    <row r="17" spans="1:25" ht="15.75" customHeight="1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12"/>
      <c r="M17" s="12"/>
      <c r="N17" s="12"/>
      <c r="O17" s="12"/>
      <c r="P17" s="12"/>
      <c r="Q17" s="66"/>
      <c r="R17" s="66"/>
      <c r="S17" s="66"/>
      <c r="T17" s="66"/>
      <c r="U17" s="66"/>
      <c r="V17" s="66"/>
      <c r="W17" s="66"/>
      <c r="X17" s="66"/>
      <c r="Y17" s="66"/>
    </row>
    <row r="18" spans="1:25" ht="11.25" customHeight="1" x14ac:dyDescent="0.3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12"/>
      <c r="M18" s="12"/>
      <c r="N18" s="12"/>
      <c r="T18" s="18"/>
    </row>
    <row r="19" spans="1:25" ht="11.25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12"/>
      <c r="M19" s="12"/>
      <c r="N19" s="12"/>
      <c r="T19" s="18"/>
    </row>
    <row r="20" spans="1:25" ht="11.25" customHeigh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T20" s="18"/>
    </row>
    <row r="21" spans="1:25" ht="11.25" customHeight="1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T21" s="18"/>
    </row>
    <row r="22" spans="1:25" ht="11.2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25" ht="11.25" customHeight="1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9"/>
      <c r="P23" s="19"/>
      <c r="Q23" s="20"/>
      <c r="R23" s="19"/>
    </row>
    <row r="24" spans="1:25" ht="11.25" customHeight="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9"/>
      <c r="P24" s="19"/>
      <c r="Q24" s="20"/>
      <c r="R24" s="19"/>
    </row>
    <row r="25" spans="1:25" ht="11.25" customHeight="1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9"/>
      <c r="P25" s="19"/>
      <c r="Q25" s="20"/>
      <c r="R25" s="19"/>
    </row>
    <row r="26" spans="1:25" ht="11.2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25" ht="11.2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25" ht="11.2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25" ht="11.2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25" ht="11.2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25" ht="11.2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25" ht="15.7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9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9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45" spans="1:19" ht="14.5" x14ac:dyDescent="0.3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S45" s="19"/>
    </row>
    <row r="46" spans="1:19" ht="14.5" x14ac:dyDescent="0.3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S46" s="19"/>
    </row>
    <row r="47" spans="1:19" ht="3.75" customHeight="1" x14ac:dyDescent="0.3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S47" s="19"/>
    </row>
  </sheetData>
  <mergeCells count="8">
    <mergeCell ref="E2:F2"/>
    <mergeCell ref="W11:Y13"/>
    <mergeCell ref="W14:Y16"/>
    <mergeCell ref="Q17:V17"/>
    <mergeCell ref="W17:Y17"/>
    <mergeCell ref="W2:Y4"/>
    <mergeCell ref="W5:Y7"/>
    <mergeCell ref="W8:Y10"/>
  </mergeCells>
  <phoneticPr fontId="4" type="noConversion"/>
  <pageMargins left="0.75" right="0.75" top="1" bottom="1" header="0.5" footer="0.5"/>
  <pageSetup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30"/>
  <sheetViews>
    <sheetView zoomScale="110" zoomScaleNormal="110" workbookViewId="0">
      <selection activeCell="H21" sqref="H21"/>
    </sheetView>
  </sheetViews>
  <sheetFormatPr defaultColWidth="9.1796875" defaultRowHeight="13" x14ac:dyDescent="0.3"/>
  <cols>
    <col min="1" max="1" width="8.54296875" style="3" customWidth="1"/>
    <col min="2" max="2" width="35.1796875" style="1" bestFit="1" customWidth="1"/>
    <col min="3" max="3" width="16.54296875" style="1" bestFit="1" customWidth="1"/>
    <col min="4" max="4" width="17.54296875" style="2" bestFit="1" customWidth="1"/>
    <col min="5" max="7" width="9.1796875" style="3"/>
    <col min="8" max="8" width="11.26953125" style="3" bestFit="1" customWidth="1"/>
    <col min="9" max="16384" width="9.1796875" style="3"/>
  </cols>
  <sheetData>
    <row r="1" spans="2:16" s="4" customFormat="1" ht="10" x14ac:dyDescent="0.2"/>
    <row r="2" spans="2:16" s="7" customFormat="1" ht="16" x14ac:dyDescent="0.45">
      <c r="B2" s="54" t="s">
        <v>25</v>
      </c>
      <c r="C2" s="55" t="s">
        <v>4</v>
      </c>
      <c r="D2" s="54" t="s">
        <v>6</v>
      </c>
      <c r="G2" s="4" t="s">
        <v>1</v>
      </c>
      <c r="H2" s="4"/>
      <c r="I2" s="4"/>
      <c r="J2" s="4"/>
      <c r="K2" s="4"/>
      <c r="L2" s="4"/>
      <c r="M2" s="4"/>
      <c r="N2" s="4"/>
      <c r="O2" s="4"/>
      <c r="P2" s="4"/>
    </row>
    <row r="3" spans="2:16" s="4" customFormat="1" x14ac:dyDescent="0.2">
      <c r="B3" s="49"/>
      <c r="C3" s="50"/>
      <c r="D3" s="51"/>
    </row>
    <row r="4" spans="2:16" s="4" customFormat="1" ht="16" x14ac:dyDescent="0.45">
      <c r="B4" s="56" t="s">
        <v>7</v>
      </c>
      <c r="C4" s="64">
        <v>2</v>
      </c>
      <c r="D4" s="58">
        <f>((C5*D5)+(C6*D6)+(C7*D7)+(C8*D8))/SUM(C5:C8)</f>
        <v>0.52272727272727271</v>
      </c>
      <c r="G4" s="4" t="s">
        <v>2</v>
      </c>
    </row>
    <row r="5" spans="2:16" s="4" customFormat="1" ht="16" x14ac:dyDescent="0.2">
      <c r="B5" s="52" t="s">
        <v>8</v>
      </c>
      <c r="C5" s="63">
        <v>3</v>
      </c>
      <c r="D5" s="53">
        <v>0.3</v>
      </c>
      <c r="G5" s="4" t="s">
        <v>3</v>
      </c>
    </row>
    <row r="6" spans="2:16" s="4" customFormat="1" ht="16" x14ac:dyDescent="0.2">
      <c r="B6" s="52" t="s">
        <v>9</v>
      </c>
      <c r="C6" s="63">
        <v>2</v>
      </c>
      <c r="D6" s="53">
        <v>0.55000000000000004</v>
      </c>
    </row>
    <row r="7" spans="2:16" s="4" customFormat="1" ht="16" x14ac:dyDescent="0.2">
      <c r="B7" s="52" t="s">
        <v>10</v>
      </c>
      <c r="C7" s="63">
        <v>3</v>
      </c>
      <c r="D7" s="53">
        <v>0.8</v>
      </c>
    </row>
    <row r="8" spans="2:16" s="4" customFormat="1" ht="16" x14ac:dyDescent="0.2">
      <c r="B8" s="52" t="s">
        <v>11</v>
      </c>
      <c r="C8" s="63">
        <v>3</v>
      </c>
      <c r="D8" s="53">
        <v>0.45</v>
      </c>
    </row>
    <row r="9" spans="2:16" s="4" customFormat="1" ht="16" x14ac:dyDescent="0.45">
      <c r="B9" s="56" t="s">
        <v>12</v>
      </c>
      <c r="C9" s="64">
        <v>4</v>
      </c>
      <c r="D9" s="58">
        <f>+((C10*D10)+(C11*D11)+(C12*D12)+(C13*D13))/SUM(C10:C13)</f>
        <v>0.32</v>
      </c>
      <c r="H9" s="5">
        <f>D4</f>
        <v>0.52272727272727271</v>
      </c>
    </row>
    <row r="10" spans="2:16" s="4" customFormat="1" ht="16" x14ac:dyDescent="0.3">
      <c r="B10" s="52" t="s">
        <v>13</v>
      </c>
      <c r="C10" s="63">
        <v>2</v>
      </c>
      <c r="D10" s="53">
        <v>0.2</v>
      </c>
      <c r="H10" s="5">
        <f>D9</f>
        <v>0.32</v>
      </c>
    </row>
    <row r="11" spans="2:16" s="4" customFormat="1" ht="16" x14ac:dyDescent="0.3">
      <c r="B11" s="52" t="s">
        <v>14</v>
      </c>
      <c r="C11" s="63">
        <v>4</v>
      </c>
      <c r="D11" s="53">
        <v>0.5</v>
      </c>
      <c r="H11" s="5">
        <f>D14</f>
        <v>0.74285714285714288</v>
      </c>
    </row>
    <row r="12" spans="2:16" s="4" customFormat="1" ht="16" x14ac:dyDescent="0.3">
      <c r="B12" s="52" t="s">
        <v>15</v>
      </c>
      <c r="C12" s="63">
        <v>3</v>
      </c>
      <c r="D12" s="53">
        <v>0.2</v>
      </c>
      <c r="H12" s="5">
        <f>D18</f>
        <v>0.58571428571428563</v>
      </c>
    </row>
    <row r="13" spans="2:16" s="4" customFormat="1" ht="16" x14ac:dyDescent="0.3">
      <c r="B13" s="52" t="s">
        <v>16</v>
      </c>
      <c r="C13" s="63">
        <v>1</v>
      </c>
      <c r="D13" s="53">
        <v>0.2</v>
      </c>
      <c r="H13" s="10">
        <f>D21</f>
        <v>0.54836363636363628</v>
      </c>
    </row>
    <row r="14" spans="2:16" s="4" customFormat="1" ht="16" x14ac:dyDescent="0.45">
      <c r="B14" s="56" t="s">
        <v>17</v>
      </c>
      <c r="C14" s="64">
        <v>4</v>
      </c>
      <c r="D14" s="58">
        <f>((C15*D15)+(C16*D16)+(C17*D17))/SUM(C15:C17)</f>
        <v>0.74285714285714288</v>
      </c>
    </row>
    <row r="15" spans="2:16" s="4" customFormat="1" ht="16" x14ac:dyDescent="0.2">
      <c r="B15" s="52" t="s">
        <v>18</v>
      </c>
      <c r="C15" s="63">
        <v>2</v>
      </c>
      <c r="D15" s="53">
        <v>0.8</v>
      </c>
    </row>
    <row r="16" spans="2:16" s="4" customFormat="1" ht="16" x14ac:dyDescent="0.2">
      <c r="B16" s="52" t="s">
        <v>19</v>
      </c>
      <c r="C16" s="63">
        <v>1</v>
      </c>
      <c r="D16" s="53">
        <v>0.4</v>
      </c>
    </row>
    <row r="17" spans="2:4" s="4" customFormat="1" ht="16" x14ac:dyDescent="0.2">
      <c r="B17" s="52" t="s">
        <v>20</v>
      </c>
      <c r="C17" s="63">
        <v>4</v>
      </c>
      <c r="D17" s="53">
        <v>0.8</v>
      </c>
    </row>
    <row r="18" spans="2:4" s="4" customFormat="1" ht="16" x14ac:dyDescent="0.2">
      <c r="B18" s="57" t="s">
        <v>21</v>
      </c>
      <c r="C18" s="64">
        <v>5</v>
      </c>
      <c r="D18" s="58">
        <f>+((C19*D19)+(C20*D20))/SUM(C19:C20)</f>
        <v>0.58571428571428563</v>
      </c>
    </row>
    <row r="19" spans="2:4" s="4" customFormat="1" ht="16" x14ac:dyDescent="0.2">
      <c r="B19" s="52" t="s">
        <v>22</v>
      </c>
      <c r="C19" s="63">
        <v>4</v>
      </c>
      <c r="D19" s="53">
        <v>0.8</v>
      </c>
    </row>
    <row r="20" spans="2:4" s="4" customFormat="1" ht="16" x14ac:dyDescent="0.2">
      <c r="B20" s="52" t="s">
        <v>23</v>
      </c>
      <c r="C20" s="63">
        <v>3</v>
      </c>
      <c r="D20" s="53">
        <v>0.3</v>
      </c>
    </row>
    <row r="21" spans="2:4" s="4" customFormat="1" ht="16" x14ac:dyDescent="0.2">
      <c r="B21" s="57" t="s">
        <v>183</v>
      </c>
      <c r="C21" s="64"/>
      <c r="D21" s="58">
        <f>+((C4*D4)+(C9*D9)+(C14*D14)+(C18*D18))/(SUM(C4,C9,C14,C18))</f>
        <v>0.54836363636363628</v>
      </c>
    </row>
    <row r="22" spans="2:4" s="4" customFormat="1" x14ac:dyDescent="0.3">
      <c r="B22" s="6"/>
      <c r="C22" s="8"/>
      <c r="D22" s="9"/>
    </row>
    <row r="25" spans="2:4" x14ac:dyDescent="0.3">
      <c r="B25" s="3"/>
    </row>
    <row r="26" spans="2:4" x14ac:dyDescent="0.3">
      <c r="B26" s="3"/>
    </row>
    <row r="27" spans="2:4" x14ac:dyDescent="0.3">
      <c r="B27" s="3"/>
    </row>
    <row r="28" spans="2:4" x14ac:dyDescent="0.3">
      <c r="B28" s="3"/>
    </row>
    <row r="29" spans="2:4" x14ac:dyDescent="0.3">
      <c r="B29" s="3"/>
    </row>
    <row r="30" spans="2:4" x14ac:dyDescent="0.3">
      <c r="B30" s="3"/>
    </row>
  </sheetData>
  <pageMargins left="0.75" right="0.75" top="1" bottom="1" header="0.5" footer="0.5"/>
  <pageSetup paperSize="9" orientation="portrait" r:id="rId1"/>
  <headerFooter alignWithMargins="0"/>
  <ignoredErrors>
    <ignoredError sqref="D18 D14 D9 D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Dashboard</vt:lpstr>
      <vt:lpstr>data</vt:lpstr>
      <vt:lpstr>Dashboard!Print_Area</vt:lpstr>
      <vt:lpstr>scale11</vt:lpstr>
      <vt:lpstr>scale13</vt:lpstr>
      <vt:lpstr>scale14</vt:lpstr>
      <vt:lpstr>scale15</vt:lpstr>
      <vt:lpstr>scale16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Bagade, Gautam</dc:creator>
  <cp:lastModifiedBy>Dilip Bagade, Gautam</cp:lastModifiedBy>
  <cp:lastPrinted>2007-09-14T16:02:17Z</cp:lastPrinted>
  <dcterms:created xsi:type="dcterms:W3CDTF">1996-10-14T23:33:28Z</dcterms:created>
  <dcterms:modified xsi:type="dcterms:W3CDTF">2023-06-13T18:40:02Z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ExcelDashboardSchool</vt:lpwstr>
  </property>
</Properties>
</file>