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Input_Panel\Input_Panel(V2.0)\_OUPUT Files\Manufacturing Files\"/>
    </mc:Choice>
  </mc:AlternateContent>
  <xr:revisionPtr revIDLastSave="0" documentId="13_ncr:1_{FCAA45E0-4E87-4AAA-BF7B-654930B0356A}" xr6:coauthVersionLast="47" xr6:coauthVersionMax="47" xr10:uidLastSave="{00000000-0000-0000-0000-000000000000}"/>
  <bookViews>
    <workbookView xWindow="-108" yWindow="-108" windowWidth="23256" windowHeight="12576" xr2:uid="{87DCC7F8-9561-4293-A6EC-6ED771A0FF8D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P6" i="2"/>
  <c r="O6" i="2"/>
  <c r="P10" i="2"/>
  <c r="O8" i="2"/>
  <c r="P8" i="2" s="1"/>
  <c r="O7" i="2"/>
  <c r="O12" i="2"/>
  <c r="P12" i="2" s="1"/>
  <c r="P5" i="2"/>
  <c r="P3" i="2"/>
  <c r="P4" i="2"/>
  <c r="P7" i="2" l="1"/>
  <c r="P11" i="2"/>
  <c r="P14" i="2" s="1"/>
  <c r="P9" i="2"/>
  <c r="P15" i="2" l="1"/>
  <c r="P16" i="2" s="1"/>
  <c r="P18" i="2" s="1"/>
</calcChain>
</file>

<file path=xl/sharedStrings.xml><?xml version="1.0" encoding="utf-8"?>
<sst xmlns="http://schemas.openxmlformats.org/spreadsheetml/2006/main" count="82" uniqueCount="53">
  <si>
    <t>Value</t>
  </si>
  <si>
    <t>LCSC Part Number</t>
  </si>
  <si>
    <t>Manufacturer Part Number</t>
  </si>
  <si>
    <t>Footprint</t>
  </si>
  <si>
    <t>Unit Price</t>
  </si>
  <si>
    <t>Total</t>
  </si>
  <si>
    <t>Index</t>
  </si>
  <si>
    <t>Availability</t>
  </si>
  <si>
    <t>YES</t>
  </si>
  <si>
    <t>PCB</t>
  </si>
  <si>
    <t>Layer</t>
  </si>
  <si>
    <t>NA</t>
  </si>
  <si>
    <t>Assembly Fee</t>
  </si>
  <si>
    <t>JLC Basic Part Match</t>
  </si>
  <si>
    <t>JLCPCBA part</t>
  </si>
  <si>
    <t>N</t>
  </si>
  <si>
    <t>Special Notes</t>
  </si>
  <si>
    <t>Checked</t>
  </si>
  <si>
    <t>Manufacture</t>
  </si>
  <si>
    <t>Direct Shipping cost</t>
  </si>
  <si>
    <t>Soldering (single side)</t>
  </si>
  <si>
    <t>Total without Tax</t>
  </si>
  <si>
    <t>Total with Tax</t>
  </si>
  <si>
    <t>Total with 10% error Margine</t>
  </si>
  <si>
    <t>Final Cost (LKR)</t>
  </si>
  <si>
    <t>Shipping cost from china to Sri Lanka</t>
  </si>
  <si>
    <t>2 Layer PCB Cost</t>
  </si>
  <si>
    <t>LED</t>
  </si>
  <si>
    <t>Conn_01x05</t>
  </si>
  <si>
    <t>Conn_01x02</t>
  </si>
  <si>
    <t>330R</t>
  </si>
  <si>
    <t xml:space="preserve"> H1-H4</t>
  </si>
  <si>
    <t>Screws</t>
  </si>
  <si>
    <t>LED_THT:LED_D5.0mm</t>
  </si>
  <si>
    <t>Connector_JST:JST_PH_B5B-PH-K_1x05_P2.00mm_Vertical</t>
  </si>
  <si>
    <t>Connector_JST:JST_PH_B2B-PH-K_1x02_P2.00mm_Vertical</t>
  </si>
  <si>
    <t>Resistor_THT:R_Axial_DIN0207_L6.3mm_D2.5mm_P10.16mm_Horizontal</t>
  </si>
  <si>
    <t>D2-D4</t>
  </si>
  <si>
    <t>R2-R4</t>
  </si>
  <si>
    <t>J1</t>
  </si>
  <si>
    <t>J2</t>
  </si>
  <si>
    <t>C3012126</t>
  </si>
  <si>
    <t>PH-2A</t>
  </si>
  <si>
    <t>C2908626</t>
  </si>
  <si>
    <t>PH-5A</t>
  </si>
  <si>
    <t>C87271</t>
  </si>
  <si>
    <t>333-2SURD/S530-A3</t>
  </si>
  <si>
    <t>Btn</t>
  </si>
  <si>
    <t>Push button</t>
  </si>
  <si>
    <t>5x Wire harness</t>
  </si>
  <si>
    <t>To connect the Panel to the main board</t>
  </si>
  <si>
    <t>To connect the button</t>
  </si>
  <si>
    <t>2x Wire harness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</si>
</sst>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6" xfId="0" applyFill="1" applyBorder="1" applyAlignment="1">
      <alignment horizontal="center" vertical="center" wrapText="1"/>
    </xf>
    <xf numFmtId="0" fontId="1" fillId="0" borderId="0" xfId="1"/>
    <xf numFmtId="0" fontId="0" fillId="4" borderId="0" xfId="0" applyFill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8C3-5A0E-4DDC-A9B4-3E139F97B679}">
  <dimension ref="A1:P18"/>
  <sheetViews>
    <sheetView tabSelected="1" zoomScaleNormal="100" workbookViewId="0">
      <selection activeCell="A13" sqref="A13"/>
    </sheetView>
  </sheetViews>
  <sheetFormatPr defaultRowHeight="14.4" x14ac:dyDescent="0.3"/>
  <cols>
    <col min="2" max="2" width="9" customWidth="1"/>
    <col min="3" max="3" width="9.88671875" customWidth="1"/>
    <col min="4" max="4" width="6.44140625" customWidth="1"/>
    <col min="5" max="5" width="24.5546875" style="6" customWidth="1"/>
    <col min="6" max="6" width="31.77734375" customWidth="1"/>
    <col min="7" max="7" width="22.6640625" customWidth="1"/>
    <col min="8" max="8" width="31" customWidth="1"/>
    <col min="11" max="11" width="11.44140625" customWidth="1"/>
    <col min="12" max="12" width="18.44140625" customWidth="1"/>
    <col min="13" max="13" width="23.77734375" customWidth="1"/>
    <col min="14" max="14" width="12.88671875" customWidth="1"/>
  </cols>
  <sheetData>
    <row r="1" spans="1:16" ht="43.2" x14ac:dyDescent="0.3">
      <c r="A1" s="8" t="s">
        <v>6</v>
      </c>
      <c r="B1" s="8" t="s">
        <v>7</v>
      </c>
      <c r="C1" s="8" t="s">
        <v>17</v>
      </c>
      <c r="D1" s="8" t="s">
        <v>10</v>
      </c>
      <c r="E1" s="8" t="s">
        <v>16</v>
      </c>
      <c r="F1" s="1"/>
      <c r="G1" s="2" t="s">
        <v>0</v>
      </c>
      <c r="H1" s="3" t="s">
        <v>3</v>
      </c>
      <c r="I1" s="4"/>
      <c r="J1" s="4" t="s">
        <v>13</v>
      </c>
      <c r="K1" s="4" t="s">
        <v>14</v>
      </c>
      <c r="L1" s="5" t="s">
        <v>1</v>
      </c>
      <c r="M1" s="5" t="s">
        <v>2</v>
      </c>
      <c r="N1" s="5" t="s">
        <v>18</v>
      </c>
      <c r="O1" s="5" t="s">
        <v>4</v>
      </c>
      <c r="P1" s="5" t="s">
        <v>5</v>
      </c>
    </row>
    <row r="2" spans="1:16" x14ac:dyDescent="0.3">
      <c r="A2">
        <v>1</v>
      </c>
      <c r="B2" s="7" t="s">
        <v>8</v>
      </c>
      <c r="C2" s="7"/>
      <c r="D2" s="6"/>
      <c r="F2" t="s">
        <v>37</v>
      </c>
      <c r="G2" t="s">
        <v>27</v>
      </c>
      <c r="H2" t="s">
        <v>33</v>
      </c>
      <c r="I2">
        <v>3</v>
      </c>
      <c r="J2" t="s">
        <v>15</v>
      </c>
      <c r="K2" t="s">
        <v>45</v>
      </c>
      <c r="L2" t="s">
        <v>45</v>
      </c>
      <c r="M2" t="s">
        <v>46</v>
      </c>
      <c r="O2">
        <f>5/360</f>
        <v>1.3888888888888888E-2</v>
      </c>
      <c r="P2">
        <v>3.7199999999999997E-2</v>
      </c>
    </row>
    <row r="3" spans="1:16" x14ac:dyDescent="0.3">
      <c r="A3">
        <v>3</v>
      </c>
      <c r="B3" s="7" t="s">
        <v>8</v>
      </c>
      <c r="C3" s="7"/>
      <c r="D3" s="6"/>
      <c r="F3" t="s">
        <v>39</v>
      </c>
      <c r="G3" t="s">
        <v>28</v>
      </c>
      <c r="H3" t="s">
        <v>34</v>
      </c>
      <c r="I3">
        <v>1</v>
      </c>
      <c r="J3" t="s">
        <v>15</v>
      </c>
      <c r="K3" t="s">
        <v>43</v>
      </c>
      <c r="L3" t="s">
        <v>43</v>
      </c>
      <c r="M3" t="s">
        <v>44</v>
      </c>
      <c r="O3">
        <v>2.5600000000000001E-2</v>
      </c>
      <c r="P3">
        <f t="shared" ref="P3:P6" si="0">IF(B3="YES",I3*O3,0)</f>
        <v>2.5600000000000001E-2</v>
      </c>
    </row>
    <row r="4" spans="1:16" x14ac:dyDescent="0.3">
      <c r="A4">
        <v>4</v>
      </c>
      <c r="B4" s="7" t="s">
        <v>8</v>
      </c>
      <c r="C4" s="7"/>
      <c r="D4" s="6"/>
      <c r="F4" t="s">
        <v>40</v>
      </c>
      <c r="G4" t="s">
        <v>29</v>
      </c>
      <c r="H4" t="s">
        <v>35</v>
      </c>
      <c r="I4">
        <v>1</v>
      </c>
      <c r="J4" t="s">
        <v>15</v>
      </c>
      <c r="K4" t="s">
        <v>41</v>
      </c>
      <c r="L4" t="s">
        <v>41</v>
      </c>
      <c r="M4" t="s">
        <v>42</v>
      </c>
      <c r="O4">
        <v>4.7999999999999996E-3</v>
      </c>
      <c r="P4">
        <f t="shared" si="0"/>
        <v>4.7999999999999996E-3</v>
      </c>
    </row>
    <row r="5" spans="1:16" x14ac:dyDescent="0.3">
      <c r="A5">
        <v>5</v>
      </c>
      <c r="B5" s="7" t="s">
        <v>8</v>
      </c>
      <c r="C5" s="7"/>
      <c r="D5" s="6"/>
      <c r="F5" t="s">
        <v>38</v>
      </c>
      <c r="G5" t="s">
        <v>30</v>
      </c>
      <c r="H5" t="s">
        <v>36</v>
      </c>
      <c r="I5">
        <v>3</v>
      </c>
      <c r="J5" t="s">
        <v>15</v>
      </c>
      <c r="O5">
        <v>1.3899999999999999E-2</v>
      </c>
      <c r="P5">
        <f t="shared" si="0"/>
        <v>4.1700000000000001E-2</v>
      </c>
    </row>
    <row r="6" spans="1:16" x14ac:dyDescent="0.3">
      <c r="B6" s="10" t="s">
        <v>8</v>
      </c>
      <c r="C6" s="7"/>
      <c r="D6" s="6"/>
      <c r="F6" t="s">
        <v>47</v>
      </c>
      <c r="G6" t="s">
        <v>48</v>
      </c>
      <c r="I6" s="11">
        <v>1</v>
      </c>
      <c r="J6" t="s">
        <v>15</v>
      </c>
      <c r="O6">
        <f>50/360</f>
        <v>0.1388888888888889</v>
      </c>
      <c r="P6">
        <f t="shared" si="0"/>
        <v>0.1388888888888889</v>
      </c>
    </row>
    <row r="7" spans="1:16" ht="28.8" x14ac:dyDescent="0.3">
      <c r="A7">
        <v>35</v>
      </c>
      <c r="B7" s="10" t="s">
        <v>8</v>
      </c>
      <c r="C7" s="7"/>
      <c r="D7" t="s">
        <v>11</v>
      </c>
      <c r="E7" s="6" t="s">
        <v>50</v>
      </c>
      <c r="F7" s="6" t="s">
        <v>49</v>
      </c>
      <c r="G7" s="6" t="s">
        <v>49</v>
      </c>
      <c r="I7">
        <v>1</v>
      </c>
      <c r="J7" t="s">
        <v>15</v>
      </c>
      <c r="O7">
        <f>100/360</f>
        <v>0.27777777777777779</v>
      </c>
      <c r="P7">
        <f>IF(B7="YES",I7*O7,0)</f>
        <v>0.27777777777777779</v>
      </c>
    </row>
    <row r="8" spans="1:16" x14ac:dyDescent="0.3">
      <c r="B8" s="10" t="s">
        <v>8</v>
      </c>
      <c r="C8" s="7"/>
      <c r="E8" s="6" t="s">
        <v>51</v>
      </c>
      <c r="F8" s="6" t="s">
        <v>52</v>
      </c>
      <c r="G8" s="6" t="s">
        <v>52</v>
      </c>
      <c r="I8">
        <v>1</v>
      </c>
      <c r="J8" t="s">
        <v>15</v>
      </c>
      <c r="O8">
        <f>100/360</f>
        <v>0.27777777777777779</v>
      </c>
      <c r="P8">
        <f>IF(B8="YES",I8*O8,0)</f>
        <v>0.27777777777777779</v>
      </c>
    </row>
    <row r="9" spans="1:16" x14ac:dyDescent="0.3">
      <c r="A9">
        <v>37</v>
      </c>
      <c r="B9" s="10" t="s">
        <v>8</v>
      </c>
      <c r="C9" s="7"/>
      <c r="D9" t="s">
        <v>11</v>
      </c>
      <c r="E9" s="6" t="s">
        <v>26</v>
      </c>
      <c r="F9" t="s">
        <v>9</v>
      </c>
      <c r="I9">
        <v>1</v>
      </c>
      <c r="J9" t="s">
        <v>15</v>
      </c>
      <c r="M9" s="9"/>
      <c r="O9">
        <v>0.25</v>
      </c>
      <c r="P9">
        <f>IF(B10="YES",I10*O9,0)</f>
        <v>0.25</v>
      </c>
    </row>
    <row r="10" spans="1:16" x14ac:dyDescent="0.3">
      <c r="A10">
        <v>38</v>
      </c>
      <c r="B10" s="10" t="s">
        <v>8</v>
      </c>
      <c r="C10" s="7"/>
      <c r="D10" t="s">
        <v>11</v>
      </c>
      <c r="E10" s="6" t="s">
        <v>20</v>
      </c>
      <c r="F10" s="6" t="s">
        <v>12</v>
      </c>
      <c r="I10">
        <v>1</v>
      </c>
      <c r="J10" t="s">
        <v>15</v>
      </c>
      <c r="M10" s="9"/>
      <c r="O10">
        <v>0.7</v>
      </c>
      <c r="P10">
        <f>IF(B11="YES",I11*O10,0)</f>
        <v>0.7</v>
      </c>
    </row>
    <row r="11" spans="1:16" ht="28.8" x14ac:dyDescent="0.3">
      <c r="A11">
        <v>40</v>
      </c>
      <c r="B11" s="10" t="s">
        <v>8</v>
      </c>
      <c r="C11" s="7"/>
      <c r="D11" t="s">
        <v>11</v>
      </c>
      <c r="E11" s="6" t="s">
        <v>25</v>
      </c>
      <c r="F11" s="6" t="s">
        <v>19</v>
      </c>
      <c r="I11">
        <v>1</v>
      </c>
      <c r="J11" t="s">
        <v>15</v>
      </c>
      <c r="O11">
        <v>2.1</v>
      </c>
      <c r="P11">
        <f>IF(B11="YES",I11*O11,0)</f>
        <v>2.1</v>
      </c>
    </row>
    <row r="12" spans="1:16" x14ac:dyDescent="0.3">
      <c r="A12">
        <v>41</v>
      </c>
      <c r="B12" s="10" t="s">
        <v>8</v>
      </c>
      <c r="C12" s="7"/>
      <c r="D12" s="6" t="s">
        <v>11</v>
      </c>
      <c r="F12" t="s">
        <v>31</v>
      </c>
      <c r="G12" t="s">
        <v>32</v>
      </c>
      <c r="I12">
        <v>2</v>
      </c>
      <c r="J12" t="s">
        <v>15</v>
      </c>
      <c r="O12">
        <f>5/360</f>
        <v>1.3888888888888888E-2</v>
      </c>
      <c r="P12">
        <f t="shared" ref="P12" si="1">IF(B12="YES",I12*O12,0)</f>
        <v>2.7777777777777776E-2</v>
      </c>
    </row>
    <row r="13" spans="1:16" x14ac:dyDescent="0.3">
      <c r="F13" s="6"/>
    </row>
    <row r="14" spans="1:16" x14ac:dyDescent="0.3">
      <c r="N14" t="s">
        <v>21</v>
      </c>
      <c r="P14">
        <f>SUM(P2:P12)</f>
        <v>3.8815222222222223</v>
      </c>
    </row>
    <row r="15" spans="1:16" x14ac:dyDescent="0.3">
      <c r="N15" t="s">
        <v>22</v>
      </c>
      <c r="P15">
        <f>P14*1.08</f>
        <v>4.1920440000000001</v>
      </c>
    </row>
    <row r="16" spans="1:16" x14ac:dyDescent="0.3">
      <c r="N16" t="s">
        <v>23</v>
      </c>
      <c r="P16">
        <f>P15*1.1</f>
        <v>4.6112484000000009</v>
      </c>
    </row>
    <row r="18" spans="14:16" x14ac:dyDescent="0.3">
      <c r="N18" t="s">
        <v>24</v>
      </c>
      <c r="P18">
        <f>P16*380</f>
        <v>1752.2743920000003</v>
      </c>
    </row>
  </sheetData>
  <phoneticPr fontId="2" type="noConversion"/>
  <conditionalFormatting sqref="D7:D13 C2:C12">
    <cfRule type="containsText" dxfId="8" priority="48" operator="containsText" text="T">
      <formula>NOT(ISERROR(SEARCH("T",C2)))</formula>
    </cfRule>
  </conditionalFormatting>
  <conditionalFormatting sqref="J1 I12:M12 I2:I6 I8 J4:J1048576">
    <cfRule type="containsText" dxfId="7" priority="47" operator="containsText" text="Y">
      <formula>NOT(ISERROR(SEARCH("Y",I1)))</formula>
    </cfRule>
  </conditionalFormatting>
  <conditionalFormatting sqref="I12:M12 I2:I6 I8 J4:J12">
    <cfRule type="containsText" dxfId="6" priority="46" operator="containsText" text="N">
      <formula>NOT(ISERROR(SEARCH("N",I2)))</formula>
    </cfRule>
  </conditionalFormatting>
  <conditionalFormatting sqref="J4">
    <cfRule type="containsText" dxfId="5" priority="44" operator="containsText" text="Y">
      <formula>NOT(ISERROR(SEARCH("Y",J4)))</formula>
    </cfRule>
  </conditionalFormatting>
  <conditionalFormatting sqref="J4">
    <cfRule type="containsText" dxfId="4" priority="43" operator="containsText" text="N">
      <formula>NOT(ISERROR(SEARCH("N",J4)))</formula>
    </cfRule>
  </conditionalFormatting>
  <conditionalFormatting sqref="J3">
    <cfRule type="containsText" dxfId="3" priority="40" operator="containsText" text="Y">
      <formula>NOT(ISERROR(SEARCH("Y",J3)))</formula>
    </cfRule>
  </conditionalFormatting>
  <conditionalFormatting sqref="J3">
    <cfRule type="containsText" dxfId="2" priority="39" operator="containsText" text="N">
      <formula>NOT(ISERROR(SEARCH("N",J3)))</formula>
    </cfRule>
  </conditionalFormatting>
  <conditionalFormatting sqref="J2">
    <cfRule type="containsText" dxfId="1" priority="2" operator="containsText" text="Y">
      <formula>NOT(ISERROR(SEARCH("Y",J2)))</formula>
    </cfRule>
  </conditionalFormatting>
  <conditionalFormatting sqref="J2">
    <cfRule type="containsText" dxfId="0" priority="1" operator="containsText" text="N">
      <formula>NOT(ISERROR(SEARCH("N",J2)))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2022-03-08T16:54:02Z</dcterms:created>
  <dcterms:modified xsi:type="dcterms:W3CDTF">2023-05-09T01:56:26Z</dcterms:modified>
</cp:coreProperties>
</file>