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vin\Documents\Supply Demand DS\"/>
    </mc:Choice>
  </mc:AlternateContent>
  <bookViews>
    <workbookView minimized="1" xWindow="0" yWindow="0" windowWidth="10584" windowHeight="6024" firstSheet="4" activeTab="4"/>
  </bookViews>
  <sheets>
    <sheet name="1 Moving Average" sheetId="1" r:id="rId1"/>
    <sheet name="2 Forecast KPI" sheetId="2" r:id="rId2"/>
    <sheet name="3 Exponential Smoothing" sheetId="3" r:id="rId3"/>
    <sheet name="5 Double Exponential" sheetId="4" r:id="rId4"/>
    <sheet name="6 Model Optimization" sheetId="5" r:id="rId5"/>
  </sheets>
  <definedNames>
    <definedName name="solver_eng" localSheetId="3" hidden="1">1</definedName>
    <definedName name="solver_eng" localSheetId="4" hidden="1">1</definedName>
    <definedName name="solver_neg" localSheetId="3" hidden="1">1</definedName>
    <definedName name="solver_neg" localSheetId="4" hidden="1">1</definedName>
    <definedName name="solver_num" localSheetId="3" hidden="1">0</definedName>
    <definedName name="solver_num" localSheetId="4" hidden="1">0</definedName>
    <definedName name="solver_opt" localSheetId="3" hidden="1">'5 Double Exponential'!$A$1</definedName>
    <definedName name="solver_opt" localSheetId="4" hidden="1">'6 Model Optimization'!$A$1</definedName>
    <definedName name="solver_typ" localSheetId="3" hidden="1">1</definedName>
    <definedName name="solver_typ" localSheetId="4" hidden="1">1</definedName>
    <definedName name="solver_val" localSheetId="3" hidden="1">0</definedName>
    <definedName name="solver_val" localSheetId="4" hidden="1">0</definedName>
    <definedName name="solver_ver" localSheetId="3" hidden="1">3</definedName>
    <definedName name="solver_ver" localSheetId="4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5" l="1"/>
  <c r="D3" i="5" s="1"/>
  <c r="C3" i="3"/>
  <c r="C4" i="3" s="1"/>
  <c r="C5" i="3" s="1"/>
  <c r="C6" i="3" s="1"/>
  <c r="C7" i="3" s="1"/>
  <c r="C8" i="3" s="1"/>
  <c r="C9" i="3" s="1"/>
  <c r="C10" i="3" s="1"/>
  <c r="C11" i="3" s="1"/>
  <c r="C14" i="4"/>
  <c r="C15" i="4" s="1"/>
  <c r="C13" i="4"/>
  <c r="C12" i="4"/>
  <c r="E4" i="4"/>
  <c r="E3" i="4"/>
  <c r="D4" i="4"/>
  <c r="D3" i="4"/>
  <c r="C4" i="4" s="1"/>
  <c r="C3" i="4"/>
  <c r="E2" i="4"/>
  <c r="C10" i="2"/>
  <c r="D10" i="2" s="1"/>
  <c r="J5" i="2" a="1"/>
  <c r="G6" i="2"/>
  <c r="G7" i="2"/>
  <c r="G8" i="2"/>
  <c r="G9" i="2"/>
  <c r="G11" i="2"/>
  <c r="G5" i="2"/>
  <c r="J4" i="2" a="1"/>
  <c r="F6" i="2"/>
  <c r="F7" i="2"/>
  <c r="F8" i="2"/>
  <c r="F9" i="2"/>
  <c r="F11" i="2"/>
  <c r="F5" i="2"/>
  <c r="E6" i="2"/>
  <c r="E7" i="2"/>
  <c r="E8" i="2"/>
  <c r="E9" i="2"/>
  <c r="E11" i="2"/>
  <c r="E5" i="2"/>
  <c r="D6" i="2"/>
  <c r="D7" i="2"/>
  <c r="D8" i="2"/>
  <c r="D9" i="2"/>
  <c r="D11" i="2"/>
  <c r="D5" i="2"/>
  <c r="C12" i="2"/>
  <c r="C11" i="2"/>
  <c r="C9" i="2"/>
  <c r="C8" i="2"/>
  <c r="C7" i="2"/>
  <c r="C6" i="2"/>
  <c r="C5" i="2"/>
  <c r="C6" i="1"/>
  <c r="C7" i="1"/>
  <c r="C8" i="1"/>
  <c r="C9" i="1"/>
  <c r="C10" i="1"/>
  <c r="C11" i="1"/>
  <c r="C12" i="1"/>
  <c r="C5" i="1"/>
  <c r="E3" i="5" l="1"/>
  <c r="C4" i="5" s="1"/>
  <c r="C3" i="5"/>
  <c r="D5" i="4"/>
  <c r="C5" i="4"/>
  <c r="E10" i="2"/>
  <c r="F10" i="2" s="1"/>
  <c r="J3" i="2" s="1"/>
  <c r="I2" i="2"/>
  <c r="I4" i="2"/>
  <c r="G10" i="2"/>
  <c r="I5" i="2" s="1"/>
  <c r="J5" i="2" s="1"/>
  <c r="J2" i="2"/>
  <c r="J4" i="2"/>
  <c r="D4" i="5" l="1"/>
  <c r="D6" i="4"/>
  <c r="E5" i="4"/>
  <c r="C6" i="4" s="1"/>
  <c r="E4" i="5" l="1"/>
  <c r="C5" i="5" s="1"/>
  <c r="E6" i="4"/>
  <c r="C7" i="4" s="1"/>
  <c r="D5" i="5" l="1"/>
  <c r="D7" i="4"/>
  <c r="E5" i="5" l="1"/>
  <c r="D6" i="5" s="1"/>
  <c r="D8" i="4"/>
  <c r="E7" i="4"/>
  <c r="C8" i="4"/>
  <c r="E6" i="5" l="1"/>
  <c r="D7" i="5" s="1"/>
  <c r="C6" i="5"/>
  <c r="E8" i="4"/>
  <c r="D9" i="4" s="1"/>
  <c r="E7" i="5" l="1"/>
  <c r="D8" i="5"/>
  <c r="C8" i="5"/>
  <c r="C7" i="5"/>
  <c r="D10" i="4"/>
  <c r="E9" i="4"/>
  <c r="C10" i="4"/>
  <c r="C9" i="4"/>
  <c r="E8" i="5" l="1"/>
  <c r="C9" i="5"/>
  <c r="D9" i="5"/>
  <c r="D11" i="4"/>
  <c r="E11" i="4" s="1"/>
  <c r="E10" i="4"/>
  <c r="C11" i="4"/>
  <c r="E9" i="5" l="1"/>
  <c r="D10" i="5" s="1"/>
  <c r="E10" i="5" l="1"/>
  <c r="D11" i="5" s="1"/>
  <c r="C10" i="5"/>
  <c r="E11" i="5" l="1"/>
  <c r="C12" i="5"/>
  <c r="C13" i="5" s="1"/>
  <c r="C14" i="5" s="1"/>
  <c r="C15" i="5" s="1"/>
  <c r="C11" i="5"/>
</calcChain>
</file>

<file path=xl/sharedStrings.xml><?xml version="1.0" encoding="utf-8"?>
<sst xmlns="http://schemas.openxmlformats.org/spreadsheetml/2006/main" count="39" uniqueCount="24">
  <si>
    <t>Date</t>
  </si>
  <si>
    <t>Demand</t>
  </si>
  <si>
    <t>Forecast</t>
  </si>
  <si>
    <t>Error</t>
  </si>
  <si>
    <t>Bias</t>
  </si>
  <si>
    <t>Scaled</t>
  </si>
  <si>
    <t>MAPE</t>
  </si>
  <si>
    <t>MAE</t>
  </si>
  <si>
    <t>|Error|</t>
  </si>
  <si>
    <t>Error %</t>
  </si>
  <si>
    <t>Absolute</t>
  </si>
  <si>
    <t>RMSE</t>
  </si>
  <si>
    <t>Error^2</t>
  </si>
  <si>
    <t>Alpha</t>
  </si>
  <si>
    <t xml:space="preserve">Date </t>
  </si>
  <si>
    <t xml:space="preserve">Demand </t>
  </si>
  <si>
    <t xml:space="preserve">Forecast </t>
  </si>
  <si>
    <t>Beta</t>
  </si>
  <si>
    <t>Level (a)</t>
  </si>
  <si>
    <t>Trend (b)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</si>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</sst>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-* #,##0\ _€_-;\-* #,##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165" fontId="0" fillId="0" borderId="0" xfId="1" applyNumberFormat="1" applyFont="1"/>
    <xf numFmtId="165" fontId="0" fillId="0" borderId="0" xfId="0" applyNumberFormat="1"/>
    <xf numFmtId="43" fontId="0" fillId="0" borderId="0" xfId="0" applyNumberFormat="1"/>
    <xf numFmtId="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 Moving Average'!$B$1</c:f>
              <c:strCache>
                <c:ptCount val="1"/>
                <c:pt idx="0">
                  <c:v>Demand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'1 Moving Average'!$B$2:$B$12</c:f>
              <c:numCache>
                <c:formatCode>_-* #,##0\ _€_-;\-* #,##0\ _€_-;_-* "-"??\ _€_-;_-@_-</c:formatCode>
                <c:ptCount val="11"/>
                <c:pt idx="0">
                  <c:v>37</c:v>
                </c:pt>
                <c:pt idx="1">
                  <c:v>60</c:v>
                </c:pt>
                <c:pt idx="2">
                  <c:v>85</c:v>
                </c:pt>
                <c:pt idx="3">
                  <c:v>112</c:v>
                </c:pt>
                <c:pt idx="4">
                  <c:v>132</c:v>
                </c:pt>
                <c:pt idx="5">
                  <c:v>145</c:v>
                </c:pt>
                <c:pt idx="6">
                  <c:v>179</c:v>
                </c:pt>
                <c:pt idx="7">
                  <c:v>198</c:v>
                </c:pt>
                <c:pt idx="8">
                  <c:v>150</c:v>
                </c:pt>
                <c:pt idx="9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A7-4FA5-A7D4-585D5B631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4475712"/>
        <c:axId val="1894474880"/>
      </c:barChart>
      <c:lineChart>
        <c:grouping val="standard"/>
        <c:varyColors val="0"/>
        <c:ser>
          <c:idx val="1"/>
          <c:order val="1"/>
          <c:tx>
            <c:strRef>
              <c:f>'1 Moving Average'!$C$1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 Moving Average'!$C$2:$C$12</c:f>
              <c:numCache>
                <c:formatCode>General</c:formatCode>
                <c:ptCount val="11"/>
                <c:pt idx="3" formatCode="_-* #,##0\ _€_-;\-* #,##0\ _€_-;_-* &quot;-&quot;??\ _€_-;_-@_-">
                  <c:v>60.666666666666664</c:v>
                </c:pt>
                <c:pt idx="4" formatCode="_-* #,##0\ _€_-;\-* #,##0\ _€_-;_-* &quot;-&quot;??\ _€_-;_-@_-">
                  <c:v>85.666666666666671</c:v>
                </c:pt>
                <c:pt idx="5" formatCode="_-* #,##0\ _€_-;\-* #,##0\ _€_-;_-* &quot;-&quot;??\ _€_-;_-@_-">
                  <c:v>109.66666666666667</c:v>
                </c:pt>
                <c:pt idx="6" formatCode="_-* #,##0\ _€_-;\-* #,##0\ _€_-;_-* &quot;-&quot;??\ _€_-;_-@_-">
                  <c:v>129.66666666666666</c:v>
                </c:pt>
                <c:pt idx="7" formatCode="_-* #,##0\ _€_-;\-* #,##0\ _€_-;_-* &quot;-&quot;??\ _€_-;_-@_-">
                  <c:v>152</c:v>
                </c:pt>
                <c:pt idx="8" formatCode="_-* #,##0\ _€_-;\-* #,##0\ _€_-;_-* &quot;-&quot;??\ _€_-;_-@_-">
                  <c:v>174</c:v>
                </c:pt>
                <c:pt idx="9" formatCode="_-* #,##0\ _€_-;\-* #,##0\ _€_-;_-* &quot;-&quot;??\ _€_-;_-@_-">
                  <c:v>175.66666666666666</c:v>
                </c:pt>
                <c:pt idx="10" formatCode="_-* #,##0\ _€_-;\-* #,##0\ _€_-;_-* &quot;-&quot;??\ _€_-;_-@_-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A7-4FA5-A7D4-585D5B631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4475712"/>
        <c:axId val="1894474880"/>
      </c:lineChart>
      <c:catAx>
        <c:axId val="189447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474880"/>
        <c:crosses val="autoZero"/>
        <c:auto val="1"/>
        <c:lblAlgn val="ctr"/>
        <c:lblOffset val="100"/>
        <c:noMultiLvlLbl val="0"/>
      </c:catAx>
      <c:valAx>
        <c:axId val="189447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_€_-;\-* #,##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47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 Forecast KPI'!$B$1</c:f>
              <c:strCache>
                <c:ptCount val="1"/>
                <c:pt idx="0">
                  <c:v>Demand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 Forecast KPI'!$B$2:$B$12</c:f>
              <c:numCache>
                <c:formatCode>_-* #,##0\ _€_-;\-* #,##0\ _€_-;_-* "-"??\ _€_-;_-@_-</c:formatCode>
                <c:ptCount val="11"/>
                <c:pt idx="0">
                  <c:v>37</c:v>
                </c:pt>
                <c:pt idx="1">
                  <c:v>60</c:v>
                </c:pt>
                <c:pt idx="2">
                  <c:v>85</c:v>
                </c:pt>
                <c:pt idx="3">
                  <c:v>112</c:v>
                </c:pt>
                <c:pt idx="4">
                  <c:v>132</c:v>
                </c:pt>
                <c:pt idx="5">
                  <c:v>145</c:v>
                </c:pt>
                <c:pt idx="6">
                  <c:v>179</c:v>
                </c:pt>
                <c:pt idx="7">
                  <c:v>198</c:v>
                </c:pt>
                <c:pt idx="8">
                  <c:v>150</c:v>
                </c:pt>
                <c:pt idx="9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F1-47EF-BEF8-179978655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4475712"/>
        <c:axId val="1894474880"/>
      </c:barChart>
      <c:lineChart>
        <c:grouping val="standard"/>
        <c:varyColors val="0"/>
        <c:ser>
          <c:idx val="1"/>
          <c:order val="1"/>
          <c:tx>
            <c:strRef>
              <c:f>'2 Forecast KPI'!$C$1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 Forecast KPI'!$C$2:$C$12</c:f>
              <c:numCache>
                <c:formatCode>General</c:formatCode>
                <c:ptCount val="11"/>
                <c:pt idx="3" formatCode="_-* #,##0\ _€_-;\-* #,##0\ _€_-;_-* &quot;-&quot;??\ _€_-;_-@_-">
                  <c:v>60.666666666666664</c:v>
                </c:pt>
                <c:pt idx="4" formatCode="_-* #,##0\ _€_-;\-* #,##0\ _€_-;_-* &quot;-&quot;??\ _€_-;_-@_-">
                  <c:v>85.666666666666671</c:v>
                </c:pt>
                <c:pt idx="5" formatCode="_-* #,##0\ _€_-;\-* #,##0\ _€_-;_-* &quot;-&quot;??\ _€_-;_-@_-">
                  <c:v>109.66666666666667</c:v>
                </c:pt>
                <c:pt idx="6" formatCode="_-* #,##0\ _€_-;\-* #,##0\ _€_-;_-* &quot;-&quot;??\ _€_-;_-@_-">
                  <c:v>129.66666666666666</c:v>
                </c:pt>
                <c:pt idx="7" formatCode="_-* #,##0\ _€_-;\-* #,##0\ _€_-;_-* &quot;-&quot;??\ _€_-;_-@_-">
                  <c:v>152</c:v>
                </c:pt>
                <c:pt idx="8" formatCode="_-* #,##0\ _€_-;\-* #,##0\ _€_-;_-* &quot;-&quot;??\ _€_-;_-@_-">
                  <c:v>174</c:v>
                </c:pt>
                <c:pt idx="9" formatCode="_-* #,##0\ _€_-;\-* #,##0\ _€_-;_-* &quot;-&quot;??\ _€_-;_-@_-">
                  <c:v>175.66666666666666</c:v>
                </c:pt>
                <c:pt idx="10" formatCode="_-* #,##0\ _€_-;\-* #,##0\ _€_-;_-* &quot;-&quot;??\ _€_-;_-@_-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F1-47EF-BEF8-179978655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4475712"/>
        <c:axId val="1894474880"/>
      </c:lineChart>
      <c:catAx>
        <c:axId val="189447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474880"/>
        <c:crosses val="autoZero"/>
        <c:auto val="1"/>
        <c:lblAlgn val="ctr"/>
        <c:lblOffset val="100"/>
        <c:noMultiLvlLbl val="0"/>
      </c:catAx>
      <c:valAx>
        <c:axId val="189447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_€_-;\-* #,##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47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 Exponential Smoothing'!$B$1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'3 Exponential Smoothing'!$B$2:$B$11</c:f>
              <c:numCache>
                <c:formatCode>General</c:formatCode>
                <c:ptCount val="10"/>
                <c:pt idx="0">
                  <c:v>37</c:v>
                </c:pt>
                <c:pt idx="1">
                  <c:v>60</c:v>
                </c:pt>
                <c:pt idx="2">
                  <c:v>85</c:v>
                </c:pt>
                <c:pt idx="3">
                  <c:v>112</c:v>
                </c:pt>
                <c:pt idx="4">
                  <c:v>132</c:v>
                </c:pt>
                <c:pt idx="5">
                  <c:v>145</c:v>
                </c:pt>
                <c:pt idx="6">
                  <c:v>179</c:v>
                </c:pt>
                <c:pt idx="7">
                  <c:v>198</c:v>
                </c:pt>
                <c:pt idx="8">
                  <c:v>150</c:v>
                </c:pt>
                <c:pt idx="9">
                  <c:v>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61-4F2F-BB88-2EB67A928276}"/>
            </c:ext>
          </c:extLst>
        </c:ser>
        <c:ser>
          <c:idx val="1"/>
          <c:order val="1"/>
          <c:tx>
            <c:strRef>
              <c:f>'3 Exponential Smoothing'!$C$1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'3 Exponential Smoothing'!$C$2:$C$11</c:f>
              <c:numCache>
                <c:formatCode>0%</c:formatCode>
                <c:ptCount val="10"/>
                <c:pt idx="0" formatCode="General">
                  <c:v>37</c:v>
                </c:pt>
                <c:pt idx="1">
                  <c:v>37.000000000000007</c:v>
                </c:pt>
                <c:pt idx="2">
                  <c:v>39.300000000000004</c:v>
                </c:pt>
                <c:pt idx="3">
                  <c:v>43.870000000000005</c:v>
                </c:pt>
                <c:pt idx="4">
                  <c:v>50.683000000000007</c:v>
                </c:pt>
                <c:pt idx="5">
                  <c:v>58.814700000000009</c:v>
                </c:pt>
                <c:pt idx="6">
                  <c:v>67.433230000000009</c:v>
                </c:pt>
                <c:pt idx="7">
                  <c:v>78.589907000000011</c:v>
                </c:pt>
                <c:pt idx="8">
                  <c:v>90.530916300000015</c:v>
                </c:pt>
                <c:pt idx="9">
                  <c:v>96.477824670000018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61-4F2F-BB88-2EB67A928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4529600"/>
        <c:axId val="1944530848"/>
      </c:lineChart>
      <c:catAx>
        <c:axId val="1944529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530848"/>
        <c:crosses val="autoZero"/>
        <c:auto val="1"/>
        <c:lblAlgn val="ctr"/>
        <c:lblOffset val="100"/>
        <c:noMultiLvlLbl val="0"/>
      </c:catAx>
      <c:valAx>
        <c:axId val="194453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52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 Double Exponential'!$B$1</c:f>
              <c:strCache>
                <c:ptCount val="1"/>
                <c:pt idx="0">
                  <c:v>Demand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 Double Exponential'!$B$2:$B$15</c:f>
              <c:numCache>
                <c:formatCode>General</c:formatCode>
                <c:ptCount val="14"/>
                <c:pt idx="0">
                  <c:v>37</c:v>
                </c:pt>
                <c:pt idx="1">
                  <c:v>60</c:v>
                </c:pt>
                <c:pt idx="2">
                  <c:v>85</c:v>
                </c:pt>
                <c:pt idx="3">
                  <c:v>112</c:v>
                </c:pt>
                <c:pt idx="4">
                  <c:v>132</c:v>
                </c:pt>
                <c:pt idx="5">
                  <c:v>145</c:v>
                </c:pt>
                <c:pt idx="6">
                  <c:v>179</c:v>
                </c:pt>
                <c:pt idx="7">
                  <c:v>198</c:v>
                </c:pt>
                <c:pt idx="8">
                  <c:v>150</c:v>
                </c:pt>
                <c:pt idx="9">
                  <c:v>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6B-4299-8849-01709DFB2156}"/>
            </c:ext>
          </c:extLst>
        </c:ser>
        <c:ser>
          <c:idx val="1"/>
          <c:order val="1"/>
          <c:tx>
            <c:strRef>
              <c:f>'5 Double Exponential'!$C$1</c:f>
              <c:strCache>
                <c:ptCount val="1"/>
                <c:pt idx="0">
                  <c:v>Forecast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'5 Double Exponential'!$C$2:$C$15</c:f>
              <c:numCache>
                <c:formatCode>General</c:formatCode>
                <c:ptCount val="14"/>
                <c:pt idx="1">
                  <c:v>60</c:v>
                </c:pt>
                <c:pt idx="2">
                  <c:v>83</c:v>
                </c:pt>
                <c:pt idx="3">
                  <c:v>106.83999999999999</c:v>
                </c:pt>
                <c:pt idx="4">
                  <c:v>132.24719999999996</c:v>
                </c:pt>
                <c:pt idx="5">
                  <c:v>156.00257599999995</c:v>
                </c:pt>
                <c:pt idx="6">
                  <c:v>175.21103007999997</c:v>
                </c:pt>
                <c:pt idx="7">
                  <c:v>199.31162432639994</c:v>
                </c:pt>
                <c:pt idx="8">
                  <c:v>221.72464537971194</c:v>
                </c:pt>
                <c:pt idx="9">
                  <c:v>214.40680267146493</c:v>
                </c:pt>
                <c:pt idx="10">
                  <c:v>193.99549645511618</c:v>
                </c:pt>
                <c:pt idx="11">
                  <c:v>198.30623104020694</c:v>
                </c:pt>
                <c:pt idx="12">
                  <c:v>202.61696562529769</c:v>
                </c:pt>
                <c:pt idx="13">
                  <c:v>206.92770021038845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6B-4299-8849-01709DFB21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2520816"/>
        <c:axId val="1942035760"/>
      </c:lineChart>
      <c:catAx>
        <c:axId val="194252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035760"/>
        <c:crosses val="autoZero"/>
        <c:auto val="1"/>
        <c:lblAlgn val="ctr"/>
        <c:lblOffset val="100"/>
        <c:noMultiLvlLbl val="0"/>
      </c:catAx>
      <c:valAx>
        <c:axId val="194203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520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 Model Optimization'!$B$1</c:f>
              <c:strCache>
                <c:ptCount val="1"/>
                <c:pt idx="0">
                  <c:v>Demand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 Model Optimization'!$B$2:$B$15</c:f>
              <c:numCache>
                <c:formatCode>General</c:formatCode>
                <c:ptCount val="14"/>
                <c:pt idx="0">
                  <c:v>37</c:v>
                </c:pt>
                <c:pt idx="1">
                  <c:v>60</c:v>
                </c:pt>
                <c:pt idx="2">
                  <c:v>85</c:v>
                </c:pt>
                <c:pt idx="3">
                  <c:v>112</c:v>
                </c:pt>
                <c:pt idx="4">
                  <c:v>132</c:v>
                </c:pt>
                <c:pt idx="5">
                  <c:v>145</c:v>
                </c:pt>
                <c:pt idx="6">
                  <c:v>179</c:v>
                </c:pt>
                <c:pt idx="7">
                  <c:v>198</c:v>
                </c:pt>
                <c:pt idx="8">
                  <c:v>150</c:v>
                </c:pt>
                <c:pt idx="9">
                  <c:v>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70-4794-8C7F-4DF9FB23527D}"/>
            </c:ext>
          </c:extLst>
        </c:ser>
        <c:ser>
          <c:idx val="1"/>
          <c:order val="1"/>
          <c:tx>
            <c:strRef>
              <c:f>'6 Model Optimization'!$C$1</c:f>
              <c:strCache>
                <c:ptCount val="1"/>
                <c:pt idx="0">
                  <c:v>Forecast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'6 Model Optimization'!$C$2:$C$15</c:f>
              <c:numCache>
                <c:formatCode>General</c:formatCode>
                <c:ptCount val="14"/>
                <c:pt idx="1">
                  <c:v>60</c:v>
                </c:pt>
                <c:pt idx="2">
                  <c:v>83</c:v>
                </c:pt>
                <c:pt idx="3">
                  <c:v>106.83999999999999</c:v>
                </c:pt>
                <c:pt idx="4">
                  <c:v>132.24719999999996</c:v>
                </c:pt>
                <c:pt idx="5">
                  <c:v>156.00257599999995</c:v>
                </c:pt>
                <c:pt idx="6">
                  <c:v>175.21103007999997</c:v>
                </c:pt>
                <c:pt idx="7">
                  <c:v>199.31162432639994</c:v>
                </c:pt>
                <c:pt idx="8">
                  <c:v>221.72464537971194</c:v>
                </c:pt>
                <c:pt idx="9">
                  <c:v>214.40680267146493</c:v>
                </c:pt>
                <c:pt idx="10">
                  <c:v>193.99549645511618</c:v>
                </c:pt>
                <c:pt idx="11">
                  <c:v>198.30623104020694</c:v>
                </c:pt>
                <c:pt idx="12">
                  <c:v>202.61696562529769</c:v>
                </c:pt>
                <c:pt idx="13">
                  <c:v>206.92770021038845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70-4794-8C7F-4DF9FB235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2520816"/>
        <c:axId val="1942035760"/>
      </c:lineChart>
      <c:catAx>
        <c:axId val="194252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035760"/>
        <c:crosses val="autoZero"/>
        <c:auto val="1"/>
        <c:lblAlgn val="ctr"/>
        <c:lblOffset val="100"/>
        <c:noMultiLvlLbl val="0"/>
      </c:catAx>
      <c:valAx>
        <c:axId val="194203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520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243840</xdr:colOff>
      <xdr:row>2</xdr:row>
      <xdr:rowOff>118110</xdr:rowOff>
    </xdr:from>
    <xdr:to>
      <xdr:col>9</xdr:col>
      <xdr:colOff>548640</xdr:colOff>
      <xdr:row>17</xdr:row>
      <xdr:rowOff>118110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17</xdr:row>
      <xdr:rowOff>125730</xdr:rowOff>
    </xdr:from>
    <xdr:to>
      <xdr:col>9</xdr:col>
      <xdr:colOff>419100</xdr:colOff>
      <xdr:row>32</xdr:row>
      <xdr:rowOff>125730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167640</xdr:colOff>
      <xdr:row>5</xdr:row>
      <xdr:rowOff>118110</xdr:rowOff>
    </xdr:from>
    <xdr:to>
      <xdr:col>10</xdr:col>
      <xdr:colOff>472440</xdr:colOff>
      <xdr:row>20</xdr:row>
      <xdr:rowOff>118110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434340</xdr:colOff>
      <xdr:row>8</xdr:row>
      <xdr:rowOff>72390</xdr:rowOff>
    </xdr:from>
    <xdr:to>
      <xdr:col>11</xdr:col>
      <xdr:colOff>129540</xdr:colOff>
      <xdr:row>23</xdr:row>
      <xdr:rowOff>72390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68580</xdr:colOff>
      <xdr:row>17</xdr:row>
      <xdr:rowOff>49530</xdr:rowOff>
    </xdr:from>
    <xdr:to>
      <xdr:col>10</xdr:col>
      <xdr:colOff>373380</xdr:colOff>
      <xdr:row>32</xdr:row>
      <xdr:rowOff>49530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2" sqref="B1:C1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s="2">
        <v>37</v>
      </c>
    </row>
    <row r="3" spans="1:3" x14ac:dyDescent="0.3">
      <c r="A3">
        <v>2</v>
      </c>
      <c r="B3" s="2">
        <v>60</v>
      </c>
    </row>
    <row r="4" spans="1:3" x14ac:dyDescent="0.3">
      <c r="A4">
        <v>3</v>
      </c>
      <c r="B4" s="2">
        <v>85</v>
      </c>
    </row>
    <row r="5" spans="1:3" x14ac:dyDescent="0.3">
      <c r="A5">
        <v>4</v>
      </c>
      <c r="B5" s="2">
        <v>112</v>
      </c>
      <c r="C5" s="3">
        <f>AVERAGE(B2:B4)</f>
        <v>60.666666666666664</v>
      </c>
    </row>
    <row r="6" spans="1:3" x14ac:dyDescent="0.3">
      <c r="A6">
        <v>5</v>
      </c>
      <c r="B6" s="2">
        <v>132</v>
      </c>
      <c r="C6" s="3">
        <f t="shared" ref="C6:C14" si="0">AVERAGE(B3:B5)</f>
        <v>85.666666666666671</v>
      </c>
    </row>
    <row r="7" spans="1:3" x14ac:dyDescent="0.3">
      <c r="A7">
        <v>6</v>
      </c>
      <c r="B7" s="2">
        <v>145</v>
      </c>
      <c r="C7" s="3">
        <f t="shared" si="0"/>
        <v>109.66666666666667</v>
      </c>
    </row>
    <row r="8" spans="1:3" x14ac:dyDescent="0.3">
      <c r="A8">
        <v>7</v>
      </c>
      <c r="B8" s="2">
        <v>179</v>
      </c>
      <c r="C8" s="3">
        <f t="shared" si="0"/>
        <v>129.66666666666666</v>
      </c>
    </row>
    <row r="9" spans="1:3" x14ac:dyDescent="0.3">
      <c r="A9">
        <v>8</v>
      </c>
      <c r="B9" s="2">
        <v>198</v>
      </c>
      <c r="C9" s="3">
        <f t="shared" si="0"/>
        <v>152</v>
      </c>
    </row>
    <row r="10" spans="1:3" x14ac:dyDescent="0.3">
      <c r="A10">
        <v>9</v>
      </c>
      <c r="B10" s="2">
        <v>150</v>
      </c>
      <c r="C10" s="3">
        <f t="shared" si="0"/>
        <v>174</v>
      </c>
    </row>
    <row r="11" spans="1:3" x14ac:dyDescent="0.3">
      <c r="A11">
        <v>10</v>
      </c>
      <c r="B11" s="2">
        <v>132</v>
      </c>
      <c r="C11" s="3">
        <f t="shared" si="0"/>
        <v>175.66666666666666</v>
      </c>
    </row>
    <row r="12" spans="1:3" x14ac:dyDescent="0.3">
      <c r="A12">
        <v>11</v>
      </c>
      <c r="C12" s="3">
        <f t="shared" si="0"/>
        <v>160</v>
      </c>
    </row>
    <row r="13" spans="1:3" x14ac:dyDescent="0.3">
      <c r="A13">
        <v>12</v>
      </c>
      <c r="C13" s="3"/>
    </row>
    <row r="14" spans="1:3" x14ac:dyDescent="0.3">
      <c r="A14">
        <v>13</v>
      </c>
      <c r="C14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F16" sqref="F16"/>
    </sheetView>
  </sheetViews>
  <sheetFormatPr defaultRowHeight="14.4" x14ac:dyDescent="0.3"/>
  <cols>
    <col min="7" max="7" width="11.109375" customWidth="1"/>
    <col min="10" max="10" width="10.441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12</v>
      </c>
      <c r="H1" s="1"/>
      <c r="I1" s="1" t="s">
        <v>10</v>
      </c>
      <c r="J1" s="1" t="s">
        <v>5</v>
      </c>
    </row>
    <row r="2" spans="1:10" x14ac:dyDescent="0.3">
      <c r="A2">
        <v>1</v>
      </c>
      <c r="B2" s="2">
        <v>37</v>
      </c>
      <c r="E2" s="3"/>
      <c r="H2" s="1" t="s">
        <v>4</v>
      </c>
      <c r="I2" s="3">
        <f>AVERAGE(D5:D11)</f>
        <v>-22.952380952380956</v>
      </c>
      <c r="J2">
        <f>SUM(D5:D11)/SUM(B5:B11)</f>
        <v>-0.15330788804071249</v>
      </c>
    </row>
    <row r="3" spans="1:10" x14ac:dyDescent="0.3">
      <c r="A3">
        <v>2</v>
      </c>
      <c r="B3" s="2">
        <v>60</v>
      </c>
      <c r="H3" s="1" t="s">
        <v>6</v>
      </c>
      <c r="J3" s="4">
        <f>AVERAGE(F5:F11)</f>
        <v>0.29310830322099823</v>
      </c>
    </row>
    <row r="4" spans="1:10" x14ac:dyDescent="0.3">
      <c r="A4">
        <v>3</v>
      </c>
      <c r="B4" s="2">
        <v>85</v>
      </c>
      <c r="H4" s="1" t="s">
        <v>7</v>
      </c>
      <c r="I4">
        <f>AVERAGE(E5:E11)</f>
        <v>42.285714285714285</v>
      </c>
      <c r="J4">
        <f t="array" ref="J4">SUM(E5:E11)/SUM(B5:B11)</f>
        <v>0.28244274809160308</v>
      </c>
    </row>
    <row r="5" spans="1:10" x14ac:dyDescent="0.3">
      <c r="A5">
        <v>4</v>
      </c>
      <c r="B5" s="2">
        <v>112</v>
      </c>
      <c r="C5" s="3">
        <f>AVERAGE(B2:B4)</f>
        <v>60.666666666666664</v>
      </c>
      <c r="D5" s="3">
        <f>C5-B5</f>
        <v>-51.333333333333336</v>
      </c>
      <c r="E5">
        <f>ABS(D5)</f>
        <v>51.333333333333336</v>
      </c>
      <c r="F5" s="4">
        <f>E5/B5</f>
        <v>0.45833333333333337</v>
      </c>
      <c r="G5" s="4">
        <f>D5^2</f>
        <v>2635.1111111111113</v>
      </c>
      <c r="H5" s="1" t="s">
        <v>11</v>
      </c>
      <c r="I5">
        <f>SQRT(AVERAGE(G5:G11))</f>
        <v>43.198691926110264</v>
      </c>
      <c r="J5">
        <f t="array" ref="J5">I5/AVERAGE(B5:B11)</f>
        <v>0.28854088118585097</v>
      </c>
    </row>
    <row r="6" spans="1:10" x14ac:dyDescent="0.3">
      <c r="A6">
        <v>5</v>
      </c>
      <c r="B6" s="2">
        <v>132</v>
      </c>
      <c r="C6" s="3">
        <f t="shared" ref="C6:C12" si="0">AVERAGE(B3:B5)</f>
        <v>85.666666666666671</v>
      </c>
      <c r="D6" s="3">
        <f t="shared" ref="D6:D11" si="1">C6-B6</f>
        <v>-46.333333333333329</v>
      </c>
      <c r="E6">
        <f t="shared" ref="E6:E11" si="2">ABS(D6)</f>
        <v>46.333333333333329</v>
      </c>
      <c r="F6" s="4">
        <f t="shared" ref="F6:F11" si="3">E6/B6</f>
        <v>0.35101010101010099</v>
      </c>
      <c r="G6" s="4">
        <f t="shared" ref="G6:G11" si="4">D6^2</f>
        <v>2146.7777777777774</v>
      </c>
    </row>
    <row r="7" spans="1:10" x14ac:dyDescent="0.3">
      <c r="A7">
        <v>6</v>
      </c>
      <c r="B7" s="2">
        <v>145</v>
      </c>
      <c r="C7" s="3">
        <f t="shared" si="0"/>
        <v>109.66666666666667</v>
      </c>
      <c r="D7" s="3">
        <f t="shared" si="1"/>
        <v>-35.333333333333329</v>
      </c>
      <c r="E7">
        <f t="shared" si="2"/>
        <v>35.333333333333329</v>
      </c>
      <c r="F7" s="4">
        <f t="shared" si="3"/>
        <v>0.2436781609195402</v>
      </c>
      <c r="G7" s="4">
        <f t="shared" si="4"/>
        <v>1248.4444444444441</v>
      </c>
    </row>
    <row r="8" spans="1:10" x14ac:dyDescent="0.3">
      <c r="A8">
        <v>7</v>
      </c>
      <c r="B8" s="2">
        <v>179</v>
      </c>
      <c r="C8" s="3">
        <f t="shared" si="0"/>
        <v>129.66666666666666</v>
      </c>
      <c r="D8" s="3">
        <f t="shared" si="1"/>
        <v>-49.333333333333343</v>
      </c>
      <c r="E8">
        <f t="shared" si="2"/>
        <v>49.333333333333343</v>
      </c>
      <c r="F8" s="4">
        <f t="shared" si="3"/>
        <v>0.27560521415270023</v>
      </c>
      <c r="G8" s="4">
        <f t="shared" si="4"/>
        <v>2433.7777777777787</v>
      </c>
    </row>
    <row r="9" spans="1:10" x14ac:dyDescent="0.3">
      <c r="A9">
        <v>8</v>
      </c>
      <c r="B9" s="2">
        <v>198</v>
      </c>
      <c r="C9" s="3">
        <f t="shared" si="0"/>
        <v>152</v>
      </c>
      <c r="D9" s="3">
        <f t="shared" si="1"/>
        <v>-46</v>
      </c>
      <c r="E9">
        <f t="shared" si="2"/>
        <v>46</v>
      </c>
      <c r="F9" s="4">
        <f t="shared" si="3"/>
        <v>0.23232323232323232</v>
      </c>
      <c r="G9" s="4">
        <f t="shared" si="4"/>
        <v>2116</v>
      </c>
    </row>
    <row r="10" spans="1:10" x14ac:dyDescent="0.3">
      <c r="A10">
        <v>9</v>
      </c>
      <c r="B10" s="2">
        <v>150</v>
      </c>
      <c r="C10" s="3">
        <f>AVERAGE(B7:B9)</f>
        <v>174</v>
      </c>
      <c r="D10" s="3">
        <f t="shared" si="1"/>
        <v>24</v>
      </c>
      <c r="E10">
        <f t="shared" si="2"/>
        <v>24</v>
      </c>
      <c r="F10" s="4">
        <f t="shared" si="3"/>
        <v>0.16</v>
      </c>
      <c r="G10" s="4">
        <f t="shared" si="4"/>
        <v>576</v>
      </c>
    </row>
    <row r="11" spans="1:10" x14ac:dyDescent="0.3">
      <c r="A11">
        <v>10</v>
      </c>
      <c r="B11" s="2">
        <v>132</v>
      </c>
      <c r="C11" s="3">
        <f t="shared" si="0"/>
        <v>175.66666666666666</v>
      </c>
      <c r="D11" s="3">
        <f t="shared" si="1"/>
        <v>43.666666666666657</v>
      </c>
      <c r="E11">
        <f t="shared" si="2"/>
        <v>43.666666666666657</v>
      </c>
      <c r="F11" s="4">
        <f t="shared" si="3"/>
        <v>0.33080808080808072</v>
      </c>
      <c r="G11" s="4">
        <f t="shared" si="4"/>
        <v>1906.7777777777769</v>
      </c>
    </row>
    <row r="12" spans="1:10" x14ac:dyDescent="0.3">
      <c r="A12">
        <v>11</v>
      </c>
      <c r="C12" s="3">
        <f t="shared" si="0"/>
        <v>160</v>
      </c>
    </row>
    <row r="13" spans="1:10" x14ac:dyDescent="0.3">
      <c r="A13">
        <v>12</v>
      </c>
      <c r="C13" s="3"/>
    </row>
    <row r="14" spans="1:10" x14ac:dyDescent="0.3">
      <c r="A14">
        <v>13</v>
      </c>
      <c r="C14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3" sqref="C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E1" s="1" t="s">
        <v>13</v>
      </c>
      <c r="F1">
        <v>0.1</v>
      </c>
    </row>
    <row r="2" spans="1:6" x14ac:dyDescent="0.3">
      <c r="A2">
        <v>1</v>
      </c>
      <c r="B2">
        <v>37</v>
      </c>
      <c r="C2">
        <v>37</v>
      </c>
    </row>
    <row r="3" spans="1:6" x14ac:dyDescent="0.3">
      <c r="A3">
        <v>2</v>
      </c>
      <c r="B3">
        <v>60</v>
      </c>
      <c r="C3" s="5">
        <f>$F$1*B2+(1-$F$1)*C2</f>
        <v>37.000000000000007</v>
      </c>
    </row>
    <row r="4" spans="1:6" x14ac:dyDescent="0.3">
      <c r="A4">
        <v>3</v>
      </c>
      <c r="B4">
        <v>85</v>
      </c>
      <c r="C4" s="5">
        <f>$F$1*B3+(1-$F$1)*C3</f>
        <v>39.300000000000004</v>
      </c>
    </row>
    <row r="5" spans="1:6" x14ac:dyDescent="0.3">
      <c r="A5">
        <v>4</v>
      </c>
      <c r="B5">
        <v>112</v>
      </c>
      <c r="C5" s="5">
        <f>$F$1*B4+(1-$F$1)*C4</f>
        <v>43.870000000000005</v>
      </c>
    </row>
    <row r="6" spans="1:6" x14ac:dyDescent="0.3">
      <c r="A6">
        <v>5</v>
      </c>
      <c r="B6">
        <v>132</v>
      </c>
      <c r="C6" s="5">
        <f>$F$1*B5+(1-$F$1)*C5</f>
        <v>50.683000000000007</v>
      </c>
    </row>
    <row r="7" spans="1:6" x14ac:dyDescent="0.3">
      <c r="A7">
        <v>6</v>
      </c>
      <c r="B7">
        <v>145</v>
      </c>
      <c r="C7" s="5">
        <f>$F$1*B6+(1-$F$1)*C6</f>
        <v>58.814700000000009</v>
      </c>
    </row>
    <row r="8" spans="1:6" x14ac:dyDescent="0.3">
      <c r="A8">
        <v>7</v>
      </c>
      <c r="B8">
        <v>179</v>
      </c>
      <c r="C8" s="5">
        <f>$F$1*B7+(1-$F$1)*C7</f>
        <v>67.433230000000009</v>
      </c>
    </row>
    <row r="9" spans="1:6" x14ac:dyDescent="0.3">
      <c r="A9">
        <v>8</v>
      </c>
      <c r="B9">
        <v>198</v>
      </c>
      <c r="C9" s="5">
        <f>$F$1*B8+(1-$F$1)*C8</f>
        <v>78.589907000000011</v>
      </c>
    </row>
    <row r="10" spans="1:6" x14ac:dyDescent="0.3">
      <c r="A10">
        <v>9</v>
      </c>
      <c r="B10">
        <v>150</v>
      </c>
      <c r="C10" s="5">
        <f>$F$1*B9+(1-$F$1)*C9</f>
        <v>90.530916300000015</v>
      </c>
    </row>
    <row r="11" spans="1:6" x14ac:dyDescent="0.3">
      <c r="A11">
        <v>10</v>
      </c>
      <c r="B11">
        <v>132</v>
      </c>
      <c r="C11" s="5">
        <f>$F$1*B10+(1-$F$1)*C10</f>
        <v>96.477824670000018</v>
      </c>
    </row>
    <row r="12" spans="1:6" x14ac:dyDescent="0.3">
      <c r="A12">
        <v>11</v>
      </c>
    </row>
    <row r="13" spans="1:6" x14ac:dyDescent="0.3">
      <c r="A13">
        <v>12</v>
      </c>
    </row>
    <row r="14" spans="1:6" x14ac:dyDescent="0.3">
      <c r="A14">
        <v>13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4.4" x14ac:dyDescent="0.3"/>
  <sheetData>
    <row r="1" spans="1:9" x14ac:dyDescent="0.3">
      <c r="A1" s="1" t="s">
        <v>14</v>
      </c>
      <c r="B1" s="1" t="s">
        <v>15</v>
      </c>
      <c r="C1" s="1" t="s">
        <v>16</v>
      </c>
      <c r="D1" s="1" t="s">
        <v>18</v>
      </c>
      <c r="E1" s="1" t="s">
        <v>19</v>
      </c>
      <c r="H1" s="1" t="s">
        <v>13</v>
      </c>
      <c r="I1">
        <v>0.3</v>
      </c>
    </row>
    <row r="2" spans="1:9" x14ac:dyDescent="0.3">
      <c r="A2">
        <v>1</v>
      </c>
      <c r="B2">
        <v>37</v>
      </c>
      <c r="D2">
        <v>37</v>
      </c>
      <c r="E2">
        <f>B3-B2</f>
        <v>23</v>
      </c>
      <c r="H2" s="1" t="s">
        <v>17</v>
      </c>
      <c r="I2">
        <v>0.4</v>
      </c>
    </row>
    <row r="3" spans="1:9" x14ac:dyDescent="0.3">
      <c r="A3">
        <v>2</v>
      </c>
      <c r="B3">
        <v>60</v>
      </c>
      <c r="C3">
        <f>D2+E2</f>
        <v>60</v>
      </c>
      <c r="D3">
        <f>$I$1*B3+(1-$I$1)*(D2+E2)</f>
        <v>60</v>
      </c>
      <c r="E3">
        <f>$I$2*(D3-D2)+(1-$I$2)*E2</f>
        <v>23</v>
      </c>
    </row>
    <row r="4" spans="1:9" x14ac:dyDescent="0.3">
      <c r="A4">
        <v>3</v>
      </c>
      <c r="B4">
        <v>85</v>
      </c>
      <c r="C4">
        <f t="shared" ref="C4:C14" si="0">D3+E3</f>
        <v>83</v>
      </c>
      <c r="D4">
        <f t="shared" ref="D4:D14" si="1">$I$1*B4+(1-$I$1)*(D3+E3)</f>
        <v>83.6</v>
      </c>
      <c r="E4">
        <f t="shared" ref="E4:E13" si="2">$I$2*(D4-D3)+(1-$I$2)*E3</f>
        <v>23.239999999999995</v>
      </c>
    </row>
    <row r="5" spans="1:9" x14ac:dyDescent="0.3">
      <c r="A5">
        <v>4</v>
      </c>
      <c r="B5">
        <v>112</v>
      </c>
      <c r="C5">
        <f t="shared" si="0"/>
        <v>106.83999999999999</v>
      </c>
      <c r="D5">
        <f t="shared" si="1"/>
        <v>108.38799999999998</v>
      </c>
      <c r="E5">
        <f t="shared" si="2"/>
        <v>23.859199999999991</v>
      </c>
    </row>
    <row r="6" spans="1:9" x14ac:dyDescent="0.3">
      <c r="A6">
        <v>5</v>
      </c>
      <c r="B6">
        <v>132</v>
      </c>
      <c r="C6">
        <f t="shared" si="0"/>
        <v>132.24719999999996</v>
      </c>
      <c r="D6">
        <f t="shared" si="1"/>
        <v>132.17303999999996</v>
      </c>
      <c r="E6">
        <f t="shared" si="2"/>
        <v>23.829535999999987</v>
      </c>
    </row>
    <row r="7" spans="1:9" x14ac:dyDescent="0.3">
      <c r="A7">
        <v>6</v>
      </c>
      <c r="B7">
        <v>145</v>
      </c>
      <c r="C7">
        <f t="shared" si="0"/>
        <v>156.00257599999995</v>
      </c>
      <c r="D7">
        <f t="shared" si="1"/>
        <v>152.70180319999997</v>
      </c>
      <c r="E7">
        <f t="shared" si="2"/>
        <v>22.50922688</v>
      </c>
    </row>
    <row r="8" spans="1:9" x14ac:dyDescent="0.3">
      <c r="A8">
        <v>7</v>
      </c>
      <c r="B8">
        <v>179</v>
      </c>
      <c r="C8">
        <f t="shared" si="0"/>
        <v>175.21103007999997</v>
      </c>
      <c r="D8">
        <f t="shared" si="1"/>
        <v>176.34772105599995</v>
      </c>
      <c r="E8">
        <f t="shared" si="2"/>
        <v>22.963903270399992</v>
      </c>
    </row>
    <row r="9" spans="1:9" x14ac:dyDescent="0.3">
      <c r="A9">
        <v>8</v>
      </c>
      <c r="B9">
        <v>198</v>
      </c>
      <c r="C9">
        <f t="shared" si="0"/>
        <v>199.31162432639994</v>
      </c>
      <c r="D9">
        <f t="shared" si="1"/>
        <v>198.91813702847995</v>
      </c>
      <c r="E9">
        <f t="shared" si="2"/>
        <v>22.80650835123199</v>
      </c>
    </row>
    <row r="10" spans="1:9" x14ac:dyDescent="0.3">
      <c r="A10">
        <v>9</v>
      </c>
      <c r="B10">
        <v>150</v>
      </c>
      <c r="C10">
        <f t="shared" si="0"/>
        <v>221.72464537971194</v>
      </c>
      <c r="D10">
        <f t="shared" si="1"/>
        <v>200.20725176579836</v>
      </c>
      <c r="E10">
        <f t="shared" si="2"/>
        <v>14.199550905666559</v>
      </c>
    </row>
    <row r="11" spans="1:9" x14ac:dyDescent="0.3">
      <c r="A11">
        <v>10</v>
      </c>
      <c r="B11">
        <v>132</v>
      </c>
      <c r="C11">
        <f t="shared" si="0"/>
        <v>214.40680267146493</v>
      </c>
      <c r="D11">
        <f t="shared" si="1"/>
        <v>189.68476187002543</v>
      </c>
      <c r="E11">
        <f t="shared" si="2"/>
        <v>4.3107345850907617</v>
      </c>
    </row>
    <row r="12" spans="1:9" x14ac:dyDescent="0.3">
      <c r="A12">
        <v>11</v>
      </c>
      <c r="C12">
        <f t="shared" si="0"/>
        <v>193.99549645511618</v>
      </c>
    </row>
    <row r="13" spans="1:9" x14ac:dyDescent="0.3">
      <c r="A13">
        <v>12</v>
      </c>
      <c r="C13">
        <f>C12+$E$11</f>
        <v>198.30623104020694</v>
      </c>
    </row>
    <row r="14" spans="1:9" x14ac:dyDescent="0.3">
      <c r="A14">
        <v>13</v>
      </c>
      <c r="C14">
        <f t="shared" ref="C14:C15" si="3">C13+$E$11</f>
        <v>202.61696562529769</v>
      </c>
    </row>
    <row r="15" spans="1:9" x14ac:dyDescent="0.3">
      <c r="C15">
        <f t="shared" si="3"/>
        <v>206.92770021038845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/>
  </sheetViews>
  <sheetFormatPr defaultRowHeight="14.4" x14ac:dyDescent="0.3"/>
  <sheetData>
    <row r="1" spans="1:9" x14ac:dyDescent="0.3">
      <c r="A1" s="1" t="s">
        <v>14</v>
      </c>
      <c r="B1" s="1" t="s">
        <v>15</v>
      </c>
      <c r="C1" s="1" t="s">
        <v>16</v>
      </c>
      <c r="D1" s="1" t="s">
        <v>18</v>
      </c>
      <c r="E1" s="1" t="s">
        <v>19</v>
      </c>
      <c r="H1" s="1" t="s">
        <v>13</v>
      </c>
      <c r="I1">
        <v>0.3</v>
      </c>
    </row>
    <row r="2" spans="1:9" x14ac:dyDescent="0.3">
      <c r="A2">
        <v>1</v>
      </c>
      <c r="B2">
        <v>37</v>
      </c>
      <c r="D2">
        <v>37</v>
      </c>
      <c r="E2">
        <f>B3-B2</f>
        <v>23</v>
      </c>
      <c r="H2" s="1" t="s">
        <v>17</v>
      </c>
      <c r="I2">
        <v>0.4</v>
      </c>
    </row>
    <row r="3" spans="1:9" x14ac:dyDescent="0.3">
      <c r="A3">
        <v>2</v>
      </c>
      <c r="B3">
        <v>60</v>
      </c>
      <c r="C3">
        <f>D2+E2</f>
        <v>60</v>
      </c>
      <c r="D3">
        <f>$I$1*B3+(1-$I$1)*(D2+E2)</f>
        <v>60</v>
      </c>
      <c r="E3">
        <f>$I$2*(D3-D2)+(1-$I$2)*E2</f>
        <v>23</v>
      </c>
    </row>
    <row r="4" spans="1:9" x14ac:dyDescent="0.3">
      <c r="A4">
        <v>3</v>
      </c>
      <c r="B4">
        <v>85</v>
      </c>
      <c r="C4">
        <f t="shared" ref="C4:C14" si="0">D3+E3</f>
        <v>83</v>
      </c>
      <c r="D4">
        <f t="shared" ref="D4:D14" si="1">$I$1*B4+(1-$I$1)*(D3+E3)</f>
        <v>83.6</v>
      </c>
      <c r="E4">
        <f t="shared" ref="E4:E11" si="2">$I$2*(D4-D3)+(1-$I$2)*E3</f>
        <v>23.239999999999995</v>
      </c>
    </row>
    <row r="5" spans="1:9" x14ac:dyDescent="0.3">
      <c r="A5">
        <v>4</v>
      </c>
      <c r="B5">
        <v>112</v>
      </c>
      <c r="C5">
        <f t="shared" si="0"/>
        <v>106.83999999999999</v>
      </c>
      <c r="D5">
        <f t="shared" si="1"/>
        <v>108.38799999999998</v>
      </c>
      <c r="E5">
        <f t="shared" si="2"/>
        <v>23.859199999999991</v>
      </c>
    </row>
    <row r="6" spans="1:9" x14ac:dyDescent="0.3">
      <c r="A6">
        <v>5</v>
      </c>
      <c r="B6">
        <v>132</v>
      </c>
      <c r="C6">
        <f t="shared" si="0"/>
        <v>132.24719999999996</v>
      </c>
      <c r="D6">
        <f t="shared" si="1"/>
        <v>132.17303999999996</v>
      </c>
      <c r="E6">
        <f t="shared" si="2"/>
        <v>23.829535999999987</v>
      </c>
    </row>
    <row r="7" spans="1:9" x14ac:dyDescent="0.3">
      <c r="A7">
        <v>6</v>
      </c>
      <c r="B7">
        <v>145</v>
      </c>
      <c r="C7">
        <f t="shared" si="0"/>
        <v>156.00257599999995</v>
      </c>
      <c r="D7">
        <f t="shared" si="1"/>
        <v>152.70180319999997</v>
      </c>
      <c r="E7">
        <f t="shared" si="2"/>
        <v>22.50922688</v>
      </c>
    </row>
    <row r="8" spans="1:9" x14ac:dyDescent="0.3">
      <c r="A8">
        <v>7</v>
      </c>
      <c r="B8">
        <v>179</v>
      </c>
      <c r="C8">
        <f t="shared" si="0"/>
        <v>175.21103007999997</v>
      </c>
      <c r="D8">
        <f t="shared" si="1"/>
        <v>176.34772105599995</v>
      </c>
      <c r="E8">
        <f t="shared" si="2"/>
        <v>22.963903270399992</v>
      </c>
    </row>
    <row r="9" spans="1:9" x14ac:dyDescent="0.3">
      <c r="A9">
        <v>8</v>
      </c>
      <c r="B9">
        <v>198</v>
      </c>
      <c r="C9">
        <f t="shared" si="0"/>
        <v>199.31162432639994</v>
      </c>
      <c r="D9">
        <f t="shared" si="1"/>
        <v>198.91813702847995</v>
      </c>
      <c r="E9">
        <f t="shared" si="2"/>
        <v>22.80650835123199</v>
      </c>
    </row>
    <row r="10" spans="1:9" x14ac:dyDescent="0.3">
      <c r="A10">
        <v>9</v>
      </c>
      <c r="B10">
        <v>150</v>
      </c>
      <c r="C10">
        <f t="shared" si="0"/>
        <v>221.72464537971194</v>
      </c>
      <c r="D10">
        <f t="shared" si="1"/>
        <v>200.20725176579836</v>
      </c>
      <c r="E10">
        <f t="shared" si="2"/>
        <v>14.199550905666559</v>
      </c>
    </row>
    <row r="11" spans="1:9" x14ac:dyDescent="0.3">
      <c r="A11">
        <v>10</v>
      </c>
      <c r="B11">
        <v>132</v>
      </c>
      <c r="C11">
        <f t="shared" si="0"/>
        <v>214.40680267146493</v>
      </c>
      <c r="D11">
        <f t="shared" si="1"/>
        <v>189.68476187002543</v>
      </c>
      <c r="E11">
        <f t="shared" si="2"/>
        <v>4.3107345850907617</v>
      </c>
    </row>
    <row r="12" spans="1:9" x14ac:dyDescent="0.3">
      <c r="A12">
        <v>11</v>
      </c>
      <c r="C12">
        <f t="shared" si="0"/>
        <v>193.99549645511618</v>
      </c>
    </row>
    <row r="13" spans="1:9" x14ac:dyDescent="0.3">
      <c r="A13">
        <v>12</v>
      </c>
      <c r="C13">
        <f>C12+$E$11</f>
        <v>198.30623104020694</v>
      </c>
    </row>
    <row r="14" spans="1:9" x14ac:dyDescent="0.3">
      <c r="A14">
        <v>13</v>
      </c>
      <c r="C14">
        <f t="shared" ref="C14:C15" si="3">C13+$E$11</f>
        <v>202.61696562529769</v>
      </c>
    </row>
    <row r="15" spans="1:9" x14ac:dyDescent="0.3">
      <c r="C15">
        <f t="shared" si="3"/>
        <v>206.92770021038845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 Moving Average</vt:lpstr>
      <vt:lpstr>2 Forecast KPI</vt:lpstr>
      <vt:lpstr>3 Exponential Smoothing</vt:lpstr>
      <vt:lpstr>5 Double Exponential</vt:lpstr>
      <vt:lpstr>6 Model Optimization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Crowley</dc:creator>
  <cp:lastModifiedBy>Gavin Crowley</cp:lastModifiedBy>
  <dcterms:created xsi:type="dcterms:W3CDTF">2021-09-22T11:55:04Z</dcterms:created>
  <dcterms:modified xsi:type="dcterms:W3CDTF">2021-09-22T19:49:16Z</dcterms:modified>
</cp:coreProperties>
</file>