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gavinabernethy/Documents/SHU/Teaching/Maths for Materials and Design/2020-21/Semester 1/Lectures/Probability and Stats/EXCEL/"/>
    </mc:Choice>
  </mc:AlternateContent>
  <xr:revisionPtr revIDLastSave="0" documentId="13_ncr:1_{22991113-E024-2743-83DA-7BEBF70C8893}" xr6:coauthVersionLast="45" xr6:coauthVersionMax="45" xr10:uidLastSave="{00000000-0000-0000-0000-000000000000}"/>
  <bookViews>
    <workbookView xWindow="80" yWindow="460" windowWidth="25440" windowHeight="14700" xr2:uid="{64E95399-B7DE-9646-B73D-293B75032591}"/>
  </bookViews>
  <sheets>
    <sheet name="Sheet1" sheetId="1" r:id="rId1"/>
  </sheets>
  <definedNames>
    <definedName name="solver_adj" localSheetId="0" hidden="1">Sheet1!$K$6:$K$7</definedName>
    <definedName name="solver_cvg" localSheetId="0" hidden="1">0.0001</definedName>
    <definedName name="solver_drv" localSheetId="0" hidden="1">1</definedName>
    <definedName name="solver_eng" localSheetId="0" hidden="1">1</definedName>
    <definedName name="solver_itr" localSheetId="0" hidden="1">2147483647</definedName>
    <definedName name="solver_lin" localSheetId="0" hidden="1">2</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0</definedName>
    <definedName name="solver_opt" localSheetId="0" hidden="1">Sheet1!$G$72</definedName>
    <definedName name="solver_pre" localSheetId="0" hidden="1">0.000001</definedName>
    <definedName name="solver_rbv" localSheetId="0" hidden="1">1</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3" i="1" l="1"/>
  <c r="H72"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5" i="1"/>
  <c r="K19" i="1"/>
  <c r="K11" i="1" l="1"/>
  <c r="D6" i="1"/>
  <c r="B5" i="1"/>
  <c r="B6" i="1" s="1"/>
  <c r="E5" i="1"/>
  <c r="G5" i="1" s="1"/>
  <c r="C6" i="1" l="1"/>
  <c r="E6" i="1" s="1"/>
  <c r="G6" i="1" s="1"/>
  <c r="C7" i="1" l="1"/>
  <c r="D7" i="1"/>
  <c r="B7" i="1"/>
  <c r="D8" i="1" l="1"/>
  <c r="E7" i="1"/>
  <c r="G7" i="1" s="1"/>
  <c r="C8" i="1"/>
  <c r="B8" i="1"/>
  <c r="D9" i="1" l="1"/>
  <c r="E8" i="1"/>
  <c r="G8" i="1" s="1"/>
  <c r="B9" i="1"/>
  <c r="C9" i="1"/>
  <c r="C10" i="1" l="1"/>
  <c r="D10" i="1"/>
  <c r="B10" i="1"/>
  <c r="E9" i="1"/>
  <c r="G9" i="1" s="1"/>
  <c r="C11" i="1" l="1"/>
  <c r="B11" i="1"/>
  <c r="D11" i="1"/>
  <c r="E10" i="1"/>
  <c r="G10" i="1" s="1"/>
  <c r="E11" i="1" l="1"/>
  <c r="G11" i="1" s="1"/>
  <c r="B12" i="1"/>
  <c r="D12" i="1"/>
  <c r="C12" i="1"/>
  <c r="C13" i="1" l="1"/>
  <c r="B13" i="1"/>
  <c r="D13" i="1"/>
  <c r="E12" i="1"/>
  <c r="G12" i="1" s="1"/>
  <c r="D14" i="1" l="1"/>
  <c r="B14" i="1"/>
  <c r="C14" i="1"/>
  <c r="E13" i="1"/>
  <c r="G13" i="1" s="1"/>
  <c r="B15" i="1" l="1"/>
  <c r="E14" i="1"/>
  <c r="G14" i="1" s="1"/>
  <c r="C15" i="1"/>
  <c r="D15" i="1"/>
  <c r="D16" i="1" l="1"/>
  <c r="C16" i="1"/>
  <c r="B16" i="1"/>
  <c r="E15" i="1"/>
  <c r="G15" i="1" s="1"/>
  <c r="B17" i="1" l="1"/>
  <c r="D17" i="1"/>
  <c r="E16" i="1"/>
  <c r="G16" i="1" s="1"/>
  <c r="C17" i="1"/>
  <c r="B18" i="1" l="1"/>
  <c r="C18" i="1"/>
  <c r="E17" i="1"/>
  <c r="G17" i="1" s="1"/>
  <c r="D18" i="1"/>
  <c r="E18" i="1" l="1"/>
  <c r="G18" i="1" s="1"/>
  <c r="C19" i="1"/>
  <c r="B19" i="1"/>
  <c r="D19" i="1"/>
  <c r="B20" i="1" l="1"/>
  <c r="C20" i="1"/>
  <c r="D20" i="1"/>
  <c r="E19" i="1"/>
  <c r="G19" i="1" s="1"/>
  <c r="E20" i="1" l="1"/>
  <c r="G20" i="1" s="1"/>
  <c r="B21" i="1"/>
  <c r="C21" i="1"/>
  <c r="D21" i="1"/>
  <c r="B22" i="1" l="1"/>
  <c r="D22" i="1"/>
  <c r="C22" i="1"/>
  <c r="E21" i="1"/>
  <c r="G21" i="1" s="1"/>
  <c r="C23" i="1" l="1"/>
  <c r="D23" i="1"/>
  <c r="B23" i="1"/>
  <c r="E22" i="1"/>
  <c r="G22" i="1" s="1"/>
  <c r="D24" i="1" l="1"/>
  <c r="B24" i="1"/>
  <c r="E23" i="1"/>
  <c r="G23" i="1" s="1"/>
  <c r="C24" i="1"/>
  <c r="C25" i="1" l="1"/>
  <c r="E24" i="1"/>
  <c r="G24" i="1" s="1"/>
  <c r="B25" i="1"/>
  <c r="D25" i="1"/>
  <c r="D26" i="1" l="1"/>
  <c r="B26" i="1"/>
  <c r="E25" i="1"/>
  <c r="G25" i="1" s="1"/>
  <c r="C26" i="1"/>
  <c r="D27" i="1" l="1"/>
  <c r="E26" i="1"/>
  <c r="G26" i="1" s="1"/>
  <c r="C27" i="1"/>
  <c r="B27" i="1"/>
  <c r="C28" i="1" l="1"/>
  <c r="D28" i="1"/>
  <c r="B28" i="1"/>
  <c r="E27" i="1"/>
  <c r="G27" i="1" s="1"/>
  <c r="E28" i="1" l="1"/>
  <c r="G28" i="1" s="1"/>
  <c r="D29" i="1"/>
  <c r="C29" i="1"/>
  <c r="B29" i="1"/>
  <c r="E29" i="1" l="1"/>
  <c r="G29" i="1" s="1"/>
  <c r="B30" i="1"/>
  <c r="D30" i="1"/>
  <c r="C30" i="1"/>
  <c r="D31" i="1" l="1"/>
  <c r="C31" i="1"/>
  <c r="B31" i="1"/>
  <c r="E30" i="1"/>
  <c r="G30" i="1" s="1"/>
  <c r="B32" i="1" l="1"/>
  <c r="D32" i="1"/>
  <c r="E31" i="1"/>
  <c r="G31" i="1" s="1"/>
  <c r="C32" i="1"/>
  <c r="B33" i="1" l="1"/>
  <c r="E32" i="1"/>
  <c r="G32" i="1" s="1"/>
  <c r="C33" i="1"/>
  <c r="D33" i="1"/>
  <c r="B34" i="1" l="1"/>
  <c r="D34" i="1"/>
  <c r="C34" i="1"/>
  <c r="E33" i="1"/>
  <c r="G33" i="1" s="1"/>
  <c r="D35" i="1" l="1"/>
  <c r="B35" i="1"/>
  <c r="E34" i="1"/>
  <c r="G34" i="1" s="1"/>
  <c r="C35" i="1"/>
  <c r="E35" i="1" l="1"/>
  <c r="G35" i="1" s="1"/>
  <c r="D36" i="1"/>
  <c r="C36" i="1"/>
  <c r="B36" i="1"/>
  <c r="C37" i="1" l="1"/>
  <c r="E36" i="1"/>
  <c r="G36" i="1" s="1"/>
  <c r="B37" i="1"/>
  <c r="D37" i="1"/>
  <c r="C38" i="1" l="1"/>
  <c r="D38" i="1"/>
  <c r="E37" i="1"/>
  <c r="G37" i="1" s="1"/>
  <c r="B38" i="1"/>
  <c r="C39" i="1" l="1"/>
  <c r="E38" i="1"/>
  <c r="G38" i="1" s="1"/>
  <c r="D39" i="1"/>
  <c r="B39" i="1"/>
  <c r="B40" i="1" l="1"/>
  <c r="E39" i="1"/>
  <c r="G39" i="1" s="1"/>
  <c r="D40" i="1"/>
  <c r="C40" i="1"/>
  <c r="B41" i="1" l="1"/>
  <c r="D41" i="1"/>
  <c r="E40" i="1"/>
  <c r="G40" i="1" s="1"/>
  <c r="C41" i="1"/>
  <c r="E41" i="1" l="1"/>
  <c r="G41" i="1" s="1"/>
  <c r="B42" i="1"/>
  <c r="D42" i="1"/>
  <c r="C42" i="1"/>
  <c r="E42" i="1" l="1"/>
  <c r="G42" i="1" s="1"/>
  <c r="C43" i="1"/>
  <c r="D43" i="1"/>
  <c r="B43" i="1"/>
  <c r="C44" i="1" l="1"/>
  <c r="D44" i="1"/>
  <c r="B44" i="1"/>
  <c r="E43" i="1"/>
  <c r="G43" i="1" s="1"/>
  <c r="B45" i="1" l="1"/>
  <c r="E44" i="1"/>
  <c r="G44" i="1" s="1"/>
  <c r="D45" i="1"/>
  <c r="C45" i="1"/>
  <c r="B46" i="1" l="1"/>
  <c r="D46" i="1"/>
  <c r="E45" i="1"/>
  <c r="G45" i="1" s="1"/>
  <c r="C46" i="1"/>
  <c r="B47" i="1" l="1"/>
  <c r="D47" i="1"/>
  <c r="E46" i="1"/>
  <c r="G46" i="1" s="1"/>
  <c r="C47" i="1"/>
  <c r="C48" i="1" l="1"/>
  <c r="B48" i="1"/>
  <c r="D48" i="1"/>
  <c r="E47" i="1"/>
  <c r="G47" i="1" s="1"/>
  <c r="D49" i="1" l="1"/>
  <c r="C49" i="1"/>
  <c r="E48" i="1"/>
  <c r="G48" i="1" s="1"/>
  <c r="B49" i="1"/>
  <c r="E49" i="1" l="1"/>
  <c r="G49" i="1" s="1"/>
  <c r="D50" i="1"/>
  <c r="B50" i="1"/>
  <c r="C50" i="1"/>
  <c r="D51" i="1" l="1"/>
  <c r="B51" i="1"/>
  <c r="E50" i="1"/>
  <c r="G50" i="1" s="1"/>
  <c r="C51" i="1"/>
  <c r="E51" i="1" l="1"/>
  <c r="G51" i="1" s="1"/>
  <c r="C52" i="1"/>
  <c r="B52" i="1"/>
  <c r="D52" i="1"/>
  <c r="C53" i="1" l="1"/>
  <c r="B53" i="1"/>
  <c r="E52" i="1"/>
  <c r="G52" i="1" s="1"/>
  <c r="D53" i="1"/>
  <c r="B54" i="1" l="1"/>
  <c r="D54" i="1"/>
  <c r="C54" i="1"/>
  <c r="E53" i="1"/>
  <c r="G53" i="1" s="1"/>
  <c r="E54" i="1" l="1"/>
  <c r="G54" i="1" s="1"/>
  <c r="D55" i="1"/>
  <c r="C55" i="1"/>
  <c r="B55" i="1"/>
  <c r="E55" i="1" l="1"/>
  <c r="G55" i="1" s="1"/>
  <c r="B56" i="1"/>
  <c r="D56" i="1"/>
  <c r="C56" i="1"/>
  <c r="C57" i="1" l="1"/>
  <c r="E56" i="1"/>
  <c r="G56" i="1" s="1"/>
  <c r="D57" i="1"/>
  <c r="B57" i="1"/>
  <c r="D58" i="1" l="1"/>
  <c r="C58" i="1"/>
  <c r="E57" i="1"/>
  <c r="G57" i="1" s="1"/>
  <c r="B58" i="1"/>
  <c r="D59" i="1" l="1"/>
  <c r="E58" i="1"/>
  <c r="G58" i="1" s="1"/>
  <c r="B59" i="1"/>
  <c r="C59" i="1"/>
  <c r="E59" i="1" l="1"/>
  <c r="G59" i="1" s="1"/>
  <c r="C60" i="1"/>
  <c r="B60" i="1"/>
  <c r="D60" i="1"/>
  <c r="D61" i="1" l="1"/>
  <c r="E60" i="1"/>
  <c r="G60" i="1" s="1"/>
  <c r="C61" i="1"/>
  <c r="B61" i="1"/>
  <c r="D62" i="1" l="1"/>
  <c r="B62" i="1"/>
  <c r="E61" i="1"/>
  <c r="G61" i="1" s="1"/>
  <c r="C62" i="1"/>
  <c r="E62" i="1" l="1"/>
  <c r="G62" i="1" s="1"/>
  <c r="D63" i="1"/>
  <c r="C63" i="1"/>
  <c r="B63" i="1"/>
  <c r="B64" i="1" l="1"/>
  <c r="D64" i="1"/>
  <c r="E63" i="1"/>
  <c r="G63" i="1" s="1"/>
  <c r="C64" i="1"/>
  <c r="D65" i="1" l="1"/>
  <c r="E64" i="1"/>
  <c r="G64" i="1" s="1"/>
  <c r="B65" i="1"/>
  <c r="C65" i="1"/>
  <c r="E65" i="1" l="1"/>
  <c r="G65" i="1" s="1"/>
  <c r="D66" i="1"/>
  <c r="B66" i="1"/>
  <c r="C66" i="1"/>
  <c r="C67" i="1" l="1"/>
  <c r="B67" i="1"/>
  <c r="D67" i="1"/>
  <c r="E66" i="1"/>
  <c r="G66" i="1" s="1"/>
  <c r="D68" i="1" l="1"/>
  <c r="B68" i="1"/>
  <c r="E67" i="1"/>
  <c r="G67" i="1" s="1"/>
  <c r="C68" i="1"/>
  <c r="C69" i="1" l="1"/>
  <c r="B69" i="1"/>
  <c r="D69" i="1"/>
  <c r="E68" i="1"/>
  <c r="G68" i="1" s="1"/>
  <c r="C70" i="1" l="1"/>
  <c r="D70" i="1"/>
  <c r="E69" i="1"/>
  <c r="G69" i="1" s="1"/>
  <c r="B70" i="1"/>
  <c r="B71" i="1" l="1"/>
  <c r="D71" i="1"/>
  <c r="E70" i="1"/>
  <c r="G70" i="1" s="1"/>
  <c r="C71" i="1"/>
  <c r="E71" i="1" l="1"/>
  <c r="G71" i="1" s="1"/>
  <c r="G72" i="1" s="1"/>
</calcChain>
</file>

<file path=xl/sharedStrings.xml><?xml version="1.0" encoding="utf-8"?>
<sst xmlns="http://schemas.openxmlformats.org/spreadsheetml/2006/main" count="29" uniqueCount="25">
  <si>
    <t>SIR model parameters:</t>
  </si>
  <si>
    <t>Infection rate (beta)</t>
  </si>
  <si>
    <t>Recovery rate (gamma)</t>
  </si>
  <si>
    <t>Days after January 31st</t>
  </si>
  <si>
    <t>UK population (N):</t>
  </si>
  <si>
    <t>Euler method time-step:</t>
  </si>
  <si>
    <t>Estimated R0 value:</t>
  </si>
  <si>
    <t>Try to fit these using SOLVER</t>
  </si>
  <si>
    <t>&lt;-</t>
  </si>
  <si>
    <t>This is the "reproductive number" you may have heard about on the news. It means the average number of new infections that result from each person who has the virus. The fitted value here is probably too small - in reality, it likely to be around 2 - 2.8. This is probably because the true number of cases is higher than the values we are fitting to here.</t>
  </si>
  <si>
    <t>This is the number we are trying to minimise using SOLVER.</t>
  </si>
  <si>
    <t>Applying the Euler method to the three SIR equations tells us what formulae to use here:</t>
  </si>
  <si>
    <t>Square residuals (difference between the model prediction and the true number)</t>
  </si>
  <si>
    <t>Model (Susceptible, S) - this is the number of individuals who could get the virus.</t>
  </si>
  <si>
    <t>Model (Infectious, I) - this is the number of individuals who currently have the virus and can pass it on.</t>
  </si>
  <si>
    <t>Model (Recovered, R) - this is the number of individuals who had it previously, and can no longer get it.</t>
  </si>
  <si>
    <t>Model confirmed cases - this is the combined number of individuals who have it currently, or have had it and recovered.</t>
  </si>
  <si>
    <t>Mean of the number of confirmed cases:</t>
  </si>
  <si>
    <t>Square variation of the actual confirmed cases from their mean value.</t>
  </si>
  <si>
    <t>Sum of the square residuals (SS_res):</t>
  </si>
  <si>
    <t>&lt;-    SS_tot</t>
  </si>
  <si>
    <t>R^2 value (goodness of fit):</t>
  </si>
  <si>
    <t>How much of a day each time step is. Keep at 1 in this case.</t>
  </si>
  <si>
    <t>The initial population (the sum of S, I and R should always be equal to this).</t>
  </si>
  <si>
    <t>Actual number of cumulative confirmed cases reported by NHS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</si>
</sst>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
  </numFmts>
  <fonts count="2" x14ac:knownFonts="1">
    <font>
      <sz val="12"/>
      <color theme="1"/>
      <name val="Calibri"/>
      <family val="2"/>
      <scheme val="minor"/>
    </font>
    <font>
      <sz val="12"/>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59999389629810485"/>
        <bgColor indexed="64"/>
      </patternFill>
    </fill>
  </fills>
  <borders count="1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s>
  <cellStyleXfs count="1">
    <xf numFmtId="0" fontId="0" fillId="0" borderId="0"/>
  </cellStyleXfs>
  <cellXfs count="46">
    <xf numFmtId="0" fontId="0" fillId="0" borderId="0" xfId="0"/>
    <xf numFmtId="0" fontId="0" fillId="0" borderId="4" xfId="0" applyBorder="1"/>
    <xf numFmtId="0" fontId="0" fillId="0" borderId="6" xfId="0" applyBorder="1"/>
    <xf numFmtId="0" fontId="0" fillId="0" borderId="8" xfId="0" applyBorder="1"/>
    <xf numFmtId="164" fontId="0" fillId="0" borderId="0" xfId="0" applyNumberFormat="1" applyBorder="1" applyAlignment="1">
      <alignment horizontal="center"/>
    </xf>
    <xf numFmtId="165" fontId="0" fillId="0" borderId="0" xfId="0" applyNumberFormat="1" applyBorder="1" applyAlignment="1">
      <alignment horizontal="center"/>
    </xf>
    <xf numFmtId="0" fontId="0" fillId="0" borderId="0" xfId="0" applyBorder="1" applyAlignment="1">
      <alignment wrapText="1"/>
    </xf>
    <xf numFmtId="0" fontId="0" fillId="0" borderId="0" xfId="0" applyAlignment="1">
      <alignment wrapText="1"/>
    </xf>
    <xf numFmtId="0" fontId="0" fillId="0" borderId="0" xfId="0" applyAlignment="1">
      <alignment horizontal="center" vertical="center"/>
    </xf>
    <xf numFmtId="0" fontId="0" fillId="2" borderId="9" xfId="0" applyFill="1" applyBorder="1"/>
    <xf numFmtId="0" fontId="0" fillId="3" borderId="8" xfId="0" applyFill="1" applyBorder="1" applyAlignment="1">
      <alignment horizontal="center" vertical="center" wrapText="1"/>
    </xf>
    <xf numFmtId="0" fontId="0" fillId="3" borderId="1" xfId="0" applyFill="1" applyBorder="1" applyAlignment="1">
      <alignment horizontal="center" vertical="center" wrapText="1"/>
    </xf>
    <xf numFmtId="0" fontId="0" fillId="4" borderId="10" xfId="0" applyFill="1" applyBorder="1"/>
    <xf numFmtId="0" fontId="0" fillId="4" borderId="5" xfId="0" applyFill="1" applyBorder="1"/>
    <xf numFmtId="0" fontId="0" fillId="4" borderId="11" xfId="0" applyFill="1" applyBorder="1"/>
    <xf numFmtId="0" fontId="0" fillId="4" borderId="7" xfId="0" applyFill="1" applyBorder="1"/>
    <xf numFmtId="2" fontId="0" fillId="4" borderId="0" xfId="0" applyNumberFormat="1" applyFill="1"/>
    <xf numFmtId="2" fontId="0" fillId="0" borderId="12" xfId="0" applyNumberFormat="1" applyBorder="1" applyAlignment="1">
      <alignment horizontal="right"/>
    </xf>
    <xf numFmtId="2" fontId="0" fillId="0" borderId="3" xfId="0" applyNumberFormat="1" applyBorder="1" applyAlignment="1">
      <alignment horizontal="right"/>
    </xf>
    <xf numFmtId="2" fontId="0" fillId="0" borderId="0" xfId="0" applyNumberFormat="1" applyBorder="1" applyAlignment="1">
      <alignment horizontal="right"/>
    </xf>
    <xf numFmtId="2" fontId="0" fillId="0" borderId="5" xfId="0" applyNumberFormat="1" applyBorder="1" applyAlignment="1">
      <alignment horizontal="right"/>
    </xf>
    <xf numFmtId="2" fontId="0" fillId="0" borderId="13" xfId="0" applyNumberFormat="1" applyBorder="1" applyAlignment="1">
      <alignment horizontal="right"/>
    </xf>
    <xf numFmtId="2" fontId="0" fillId="0" borderId="7" xfId="0" applyNumberFormat="1" applyBorder="1" applyAlignment="1">
      <alignment horizontal="right"/>
    </xf>
    <xf numFmtId="0" fontId="0" fillId="3" borderId="14" xfId="0" applyFill="1" applyBorder="1" applyAlignment="1">
      <alignment horizontal="center" vertical="center" wrapText="1"/>
    </xf>
    <xf numFmtId="0" fontId="0" fillId="3" borderId="3" xfId="0" applyFill="1" applyBorder="1" applyAlignment="1">
      <alignment horizontal="center" vertical="center" wrapText="1"/>
    </xf>
    <xf numFmtId="0" fontId="0" fillId="3" borderId="15" xfId="0" applyFill="1" applyBorder="1" applyAlignment="1">
      <alignment horizontal="center" vertical="center" wrapText="1"/>
    </xf>
    <xf numFmtId="2" fontId="0" fillId="0" borderId="0" xfId="0" applyNumberFormat="1" applyFont="1" applyBorder="1" applyAlignment="1">
      <alignment horizontal="right"/>
    </xf>
    <xf numFmtId="0" fontId="0" fillId="3" borderId="16" xfId="0" applyFill="1" applyBorder="1" applyAlignment="1">
      <alignment horizontal="center" vertical="center" wrapText="1"/>
    </xf>
    <xf numFmtId="0" fontId="1" fillId="5" borderId="9" xfId="0" applyFont="1" applyFill="1" applyBorder="1"/>
    <xf numFmtId="0" fontId="0" fillId="0" borderId="0" xfId="0" applyAlignment="1">
      <alignment horizontal="center"/>
    </xf>
    <xf numFmtId="0" fontId="0" fillId="0" borderId="0" xfId="0" applyAlignment="1">
      <alignment horizontal="center" wrapText="1"/>
    </xf>
    <xf numFmtId="0" fontId="0" fillId="0" borderId="0" xfId="0" applyAlignment="1">
      <alignment horizontal="center" vertical="top" wrapText="1"/>
    </xf>
    <xf numFmtId="0" fontId="0" fillId="0" borderId="0" xfId="0" applyAlignment="1">
      <alignment horizontal="center"/>
    </xf>
    <xf numFmtId="0" fontId="0" fillId="0" borderId="2" xfId="0" applyBorder="1" applyAlignment="1">
      <alignment horizontal="center" wrapText="1"/>
    </xf>
    <xf numFmtId="0" fontId="0" fillId="0" borderId="6" xfId="0" applyBorder="1" applyAlignment="1">
      <alignment horizontal="center" wrapText="1"/>
    </xf>
    <xf numFmtId="2" fontId="0" fillId="0" borderId="3" xfId="0" applyNumberFormat="1" applyBorder="1" applyAlignment="1">
      <alignment horizontal="center" vertical="center"/>
    </xf>
    <xf numFmtId="2" fontId="0" fillId="0" borderId="7" xfId="0" applyNumberFormat="1" applyBorder="1" applyAlignment="1">
      <alignment horizontal="center" vertical="center"/>
    </xf>
    <xf numFmtId="0" fontId="0" fillId="3" borderId="2" xfId="0" applyFill="1" applyBorder="1" applyAlignment="1">
      <alignment vertical="center" wrapText="1"/>
    </xf>
    <xf numFmtId="0" fontId="0" fillId="3" borderId="12" xfId="0" applyFill="1" applyBorder="1" applyAlignment="1">
      <alignment vertical="center" wrapText="1"/>
    </xf>
    <xf numFmtId="0" fontId="0" fillId="3" borderId="3" xfId="0" applyFill="1" applyBorder="1" applyAlignment="1">
      <alignment vertical="center" wrapText="1"/>
    </xf>
    <xf numFmtId="0" fontId="0" fillId="3" borderId="4" xfId="0" applyFill="1" applyBorder="1" applyAlignment="1">
      <alignment vertical="center" wrapText="1"/>
    </xf>
    <xf numFmtId="0" fontId="0" fillId="3" borderId="0" xfId="0" applyFill="1" applyBorder="1" applyAlignment="1">
      <alignment vertical="center" wrapText="1"/>
    </xf>
    <xf numFmtId="0" fontId="0" fillId="3" borderId="5" xfId="0" applyFill="1" applyBorder="1" applyAlignment="1">
      <alignment vertical="center" wrapText="1"/>
    </xf>
    <xf numFmtId="0" fontId="0" fillId="0" borderId="0" xfId="0" applyBorder="1" applyAlignment="1">
      <alignment vertical="center" wrapText="1"/>
    </xf>
    <xf numFmtId="0" fontId="0" fillId="4" borderId="8" xfId="0" applyFill="1" applyBorder="1" applyAlignment="1">
      <alignment horizontal="center"/>
    </xf>
    <xf numFmtId="0" fontId="0" fillId="4" borderId="9"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GB" sz="2000"/>
              <a:t>SIR Model of COVID-19 cases in the UK</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Sheet1!$E$4</c:f>
              <c:strCache>
                <c:ptCount val="1"/>
                <c:pt idx="0">
                  <c:v>Model confirmed cases - this is the combined number of individuals who have it currently, or have had it and recovered.</c:v>
                </c:pt>
              </c:strCache>
            </c:strRef>
          </c:tx>
          <c:spPr>
            <a:ln w="28575" cap="rnd">
              <a:solidFill>
                <a:schemeClr val="accent1"/>
              </a:solidFill>
              <a:round/>
            </a:ln>
            <a:effectLst/>
          </c:spPr>
          <c:marker>
            <c:symbol val="none"/>
          </c:marker>
          <c:cat>
            <c:numRef>
              <c:f>Sheet1!$A$5:$A$71</c:f>
              <c:numCache>
                <c:formatCode>General</c:formatCode>
                <c:ptCount val="6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numCache>
            </c:numRef>
          </c:cat>
          <c:val>
            <c:numRef>
              <c:f>Sheet1!$E$5:$E$71</c:f>
              <c:numCache>
                <c:formatCode>0.00</c:formatCode>
                <c:ptCount val="67"/>
                <c:pt idx="0">
                  <c:v>2</c:v>
                </c:pt>
                <c:pt idx="1">
                  <c:v>2.7679775365494463</c:v>
                </c:pt>
                <c:pt idx="2">
                  <c:v>3.6521783438048825</c:v>
                </c:pt>
                <c:pt idx="3">
                  <c:v>4.670191275123166</c:v>
                </c:pt>
                <c:pt idx="4">
                  <c:v>5.8422670221025648</c:v>
                </c:pt>
                <c:pt idx="5">
                  <c:v>7.1917209476749289</c:v>
                </c:pt>
                <c:pt idx="6">
                  <c:v>8.7453968823223356</c:v>
                </c:pt>
                <c:pt idx="7">
                  <c:v>10.534201109265783</c:v>
                </c:pt>
                <c:pt idx="8">
                  <c:v>12.593717160645308</c:v>
                </c:pt>
                <c:pt idx="9">
                  <c:v>14.964913654162139</c:v>
                </c:pt>
                <c:pt idx="10">
                  <c:v>17.694959250354557</c:v>
                </c:pt>
                <c:pt idx="11">
                  <c:v>20.838160941437238</c:v>
                </c:pt>
                <c:pt idx="12">
                  <c:v>24.45704433582436</c:v>
                </c:pt>
                <c:pt idx="13">
                  <c:v>28.62359742686661</c:v>
                </c:pt>
                <c:pt idx="14">
                  <c:v>33.420702586126872</c:v>
                </c:pt>
                <c:pt idx="15">
                  <c:v>38.943785265361996</c:v>
                </c:pt>
                <c:pt idx="16">
                  <c:v>45.302712201710399</c:v>
                </c:pt>
                <c:pt idx="17">
                  <c:v>52.623976883108867</c:v>
                </c:pt>
                <c:pt idx="18">
                  <c:v>61.053215744337507</c:v>
                </c:pt>
                <c:pt idx="19">
                  <c:v>70.758105141899392</c:v>
                </c:pt>
                <c:pt idx="20">
                  <c:v>81.931696728931612</c:v>
                </c:pt>
                <c:pt idx="21">
                  <c:v>94.796257570032736</c:v>
                </c:pt>
                <c:pt idx="22">
                  <c:v>109.60769137354501</c:v>
                </c:pt>
                <c:pt idx="23">
                  <c:v>126.66062877489105</c:v>
                </c:pt>
                <c:pt idx="24">
                  <c:v>146.29428790861542</c:v>
                </c:pt>
                <c:pt idx="25">
                  <c:v>168.89922182307049</c:v>
                </c:pt>
                <c:pt idx="26">
                  <c:v>194.92508692436434</c:v>
                </c:pt>
                <c:pt idx="27">
                  <c:v>224.8895869353141</c:v>
                </c:pt>
                <c:pt idx="28">
                  <c:v>259.38877022359117</c:v>
                </c:pt>
                <c:pt idx="29">
                  <c:v>299.10888525463224</c:v>
                </c:pt>
                <c:pt idx="30">
                  <c:v>344.84002989272739</c:v>
                </c:pt>
                <c:pt idx="31">
                  <c:v>397.49186592184765</c:v>
                </c:pt>
                <c:pt idx="32">
                  <c:v>458.11171119250992</c:v>
                </c:pt>
                <c:pt idx="33">
                  <c:v>527.90536903477982</c:v>
                </c:pt>
                <c:pt idx="34">
                  <c:v>608.26110894495605</c:v>
                </c:pt>
                <c:pt idx="35">
                  <c:v>700.7772751293943</c:v>
                </c:pt>
                <c:pt idx="36">
                  <c:v>807.29407150927386</c:v>
                </c:pt>
                <c:pt idx="37">
                  <c:v>929.93015467584291</c:v>
                </c:pt>
                <c:pt idx="38">
                  <c:v>1071.1247616700703</c:v>
                </c:pt>
                <c:pt idx="39">
                  <c:v>1233.6862092205672</c:v>
                </c:pt>
                <c:pt idx="40">
                  <c:v>1420.8477273652384</c:v>
                </c:pt>
                <c:pt idx="41">
                  <c:v>1636.3317356815285</c:v>
                </c:pt>
                <c:pt idx="42">
                  <c:v>1884.4238374998131</c:v>
                </c:pt>
                <c:pt idx="43">
                  <c:v>2170.0579997360442</c:v>
                </c:pt>
                <c:pt idx="44">
                  <c:v>2498.9146070936536</c:v>
                </c:pt>
                <c:pt idx="45">
                  <c:v>2877.5333336380427</c:v>
                </c:pt>
                <c:pt idx="46">
                  <c:v>3313.4430670498323</c:v>
                </c:pt>
                <c:pt idx="47">
                  <c:v>3815.3114568343972</c:v>
                </c:pt>
                <c:pt idx="48">
                  <c:v>4393.1170438291756</c:v>
                </c:pt>
                <c:pt idx="49">
                  <c:v>5058.3473718431842</c:v>
                </c:pt>
                <c:pt idx="50">
                  <c:v>5824.2269915522738</c:v>
                </c:pt>
                <c:pt idx="51">
                  <c:v>6705.9798513873757</c:v>
                </c:pt>
                <c:pt idx="52">
                  <c:v>7721.131240922371</c:v>
                </c:pt>
                <c:pt idx="53">
                  <c:v>8889.8552214795072</c:v>
                </c:pt>
                <c:pt idx="54">
                  <c:v>10235.37436022498</c:v>
                </c:pt>
                <c:pt idx="55">
                  <c:v>11784.419593608372</c:v>
                </c:pt>
                <c:pt idx="56">
                  <c:v>13567.759201236551</c:v>
                </c:pt>
                <c:pt idx="57">
                  <c:v>15620.80719189881</c:v>
                </c:pt>
                <c:pt idx="58">
                  <c:v>17984.322911449497</c:v>
                </c:pt>
                <c:pt idx="59">
                  <c:v>20705.215401921327</c:v>
                </c:pt>
                <c:pt idx="60">
                  <c:v>23837.467999279928</c:v>
                </c:pt>
                <c:pt idx="61">
                  <c:v>27443.200882653418</c:v>
                </c:pt>
                <c:pt idx="62">
                  <c:v>31593.891811822283</c:v>
                </c:pt>
                <c:pt idx="63">
                  <c:v>36371.77814510576</c:v>
                </c:pt>
                <c:pt idx="64">
                  <c:v>41871.466450448759</c:v>
                </c:pt>
                <c:pt idx="65">
                  <c:v>48201.779642382055</c:v>
                </c:pt>
                <c:pt idx="66">
                  <c:v>55487.8756288226</c:v>
                </c:pt>
              </c:numCache>
            </c:numRef>
          </c:val>
          <c:smooth val="0"/>
          <c:extLst>
            <c:ext xmlns:c16="http://schemas.microsoft.com/office/drawing/2014/chart" uri="{C3380CC4-5D6E-409C-BE32-E72D297353CC}">
              <c16:uniqueId val="{00000000-1296-D64E-9A1E-57A080FA8FA7}"/>
            </c:ext>
          </c:extLst>
        </c:ser>
        <c:ser>
          <c:idx val="1"/>
          <c:order val="1"/>
          <c:tx>
            <c:strRef>
              <c:f>Sheet1!$F$4</c:f>
              <c:strCache>
                <c:ptCount val="1"/>
                <c:pt idx="0">
                  <c:v>Actual number of cumulative confirmed cases reported by NHS</c:v>
                </c:pt>
              </c:strCache>
            </c:strRef>
          </c:tx>
          <c:spPr>
            <a:ln w="28575" cap="rnd">
              <a:solidFill>
                <a:schemeClr val="accent2"/>
              </a:solidFill>
              <a:round/>
            </a:ln>
            <a:effectLst/>
          </c:spPr>
          <c:marker>
            <c:symbol val="none"/>
          </c:marker>
          <c:cat>
            <c:numRef>
              <c:f>Sheet1!$A$5:$A$71</c:f>
              <c:numCache>
                <c:formatCode>General</c:formatCode>
                <c:ptCount val="6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numCache>
            </c:numRef>
          </c:cat>
          <c:val>
            <c:numRef>
              <c:f>Sheet1!$F$5:$F$71</c:f>
              <c:numCache>
                <c:formatCode>0.00</c:formatCode>
                <c:ptCount val="67"/>
                <c:pt idx="0">
                  <c:v>2</c:v>
                </c:pt>
                <c:pt idx="1">
                  <c:v>2</c:v>
                </c:pt>
                <c:pt idx="2">
                  <c:v>2</c:v>
                </c:pt>
                <c:pt idx="3">
                  <c:v>2</c:v>
                </c:pt>
                <c:pt idx="4">
                  <c:v>2</c:v>
                </c:pt>
                <c:pt idx="5">
                  <c:v>2</c:v>
                </c:pt>
                <c:pt idx="6">
                  <c:v>3</c:v>
                </c:pt>
                <c:pt idx="7">
                  <c:v>3</c:v>
                </c:pt>
                <c:pt idx="8">
                  <c:v>3</c:v>
                </c:pt>
                <c:pt idx="9">
                  <c:v>4</c:v>
                </c:pt>
                <c:pt idx="10">
                  <c:v>8</c:v>
                </c:pt>
                <c:pt idx="11">
                  <c:v>8</c:v>
                </c:pt>
                <c:pt idx="12">
                  <c:v>8</c:v>
                </c:pt>
                <c:pt idx="13">
                  <c:v>9</c:v>
                </c:pt>
                <c:pt idx="14">
                  <c:v>9</c:v>
                </c:pt>
                <c:pt idx="15">
                  <c:v>9</c:v>
                </c:pt>
                <c:pt idx="16">
                  <c:v>9</c:v>
                </c:pt>
                <c:pt idx="17">
                  <c:v>9</c:v>
                </c:pt>
                <c:pt idx="18">
                  <c:v>9</c:v>
                </c:pt>
                <c:pt idx="19">
                  <c:v>9</c:v>
                </c:pt>
                <c:pt idx="20">
                  <c:v>9</c:v>
                </c:pt>
                <c:pt idx="21">
                  <c:v>9</c:v>
                </c:pt>
                <c:pt idx="22">
                  <c:v>9</c:v>
                </c:pt>
                <c:pt idx="23">
                  <c:v>9</c:v>
                </c:pt>
                <c:pt idx="24">
                  <c:v>13</c:v>
                </c:pt>
                <c:pt idx="25">
                  <c:v>13</c:v>
                </c:pt>
                <c:pt idx="26">
                  <c:v>13</c:v>
                </c:pt>
                <c:pt idx="27">
                  <c:v>13</c:v>
                </c:pt>
                <c:pt idx="28">
                  <c:v>19</c:v>
                </c:pt>
                <c:pt idx="29">
                  <c:v>23</c:v>
                </c:pt>
                <c:pt idx="30">
                  <c:v>35</c:v>
                </c:pt>
                <c:pt idx="31">
                  <c:v>40</c:v>
                </c:pt>
                <c:pt idx="32">
                  <c:v>51</c:v>
                </c:pt>
                <c:pt idx="33">
                  <c:v>85</c:v>
                </c:pt>
                <c:pt idx="34">
                  <c:v>114</c:v>
                </c:pt>
                <c:pt idx="35">
                  <c:v>160</c:v>
                </c:pt>
                <c:pt idx="36">
                  <c:v>206</c:v>
                </c:pt>
                <c:pt idx="37">
                  <c:v>271</c:v>
                </c:pt>
                <c:pt idx="38">
                  <c:v>321</c:v>
                </c:pt>
                <c:pt idx="39">
                  <c:v>373</c:v>
                </c:pt>
                <c:pt idx="40">
                  <c:v>456</c:v>
                </c:pt>
                <c:pt idx="41">
                  <c:v>590</c:v>
                </c:pt>
                <c:pt idx="42">
                  <c:v>797</c:v>
                </c:pt>
                <c:pt idx="43">
                  <c:v>1061</c:v>
                </c:pt>
                <c:pt idx="44">
                  <c:v>1391</c:v>
                </c:pt>
                <c:pt idx="45">
                  <c:v>1543</c:v>
                </c:pt>
                <c:pt idx="46">
                  <c:v>1950</c:v>
                </c:pt>
                <c:pt idx="47">
                  <c:v>2626</c:v>
                </c:pt>
                <c:pt idx="48">
                  <c:v>3269</c:v>
                </c:pt>
                <c:pt idx="49">
                  <c:v>3983</c:v>
                </c:pt>
                <c:pt idx="50">
                  <c:v>5018</c:v>
                </c:pt>
                <c:pt idx="51">
                  <c:v>5683</c:v>
                </c:pt>
                <c:pt idx="52">
                  <c:v>6650</c:v>
                </c:pt>
                <c:pt idx="53">
                  <c:v>8077</c:v>
                </c:pt>
                <c:pt idx="54">
                  <c:v>9529</c:v>
                </c:pt>
                <c:pt idx="55">
                  <c:v>11658</c:v>
                </c:pt>
                <c:pt idx="56">
                  <c:v>14543</c:v>
                </c:pt>
                <c:pt idx="57">
                  <c:v>17089</c:v>
                </c:pt>
                <c:pt idx="58">
                  <c:v>19522</c:v>
                </c:pt>
                <c:pt idx="59">
                  <c:v>22141</c:v>
                </c:pt>
                <c:pt idx="60">
                  <c:v>25150</c:v>
                </c:pt>
                <c:pt idx="61">
                  <c:v>29474</c:v>
                </c:pt>
                <c:pt idx="62">
                  <c:v>33718</c:v>
                </c:pt>
                <c:pt idx="63">
                  <c:v>38168</c:v>
                </c:pt>
                <c:pt idx="64">
                  <c:v>41903</c:v>
                </c:pt>
                <c:pt idx="65">
                  <c:v>47806</c:v>
                </c:pt>
                <c:pt idx="66">
                  <c:v>51608</c:v>
                </c:pt>
              </c:numCache>
            </c:numRef>
          </c:val>
          <c:smooth val="0"/>
          <c:extLst>
            <c:ext xmlns:c16="http://schemas.microsoft.com/office/drawing/2014/chart" uri="{C3380CC4-5D6E-409C-BE32-E72D297353CC}">
              <c16:uniqueId val="{00000001-1296-D64E-9A1E-57A080FA8FA7}"/>
            </c:ext>
          </c:extLst>
        </c:ser>
        <c:dLbls>
          <c:showLegendKey val="0"/>
          <c:showVal val="0"/>
          <c:showCatName val="0"/>
          <c:showSerName val="0"/>
          <c:showPercent val="0"/>
          <c:showBubbleSize val="0"/>
        </c:dLbls>
        <c:smooth val="0"/>
        <c:axId val="497233647"/>
        <c:axId val="497235279"/>
      </c:lineChart>
      <c:catAx>
        <c:axId val="497233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2000"/>
                  <a:t>Days from January 31st 2020</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97235279"/>
        <c:crosses val="autoZero"/>
        <c:auto val="1"/>
        <c:lblAlgn val="ctr"/>
        <c:lblOffset val="100"/>
        <c:tickLblSkip val="10"/>
        <c:tickMarkSkip val="1000"/>
        <c:noMultiLvlLbl val="0"/>
      </c:catAx>
      <c:valAx>
        <c:axId val="49723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GB" sz="2000"/>
                  <a:t>Cumulative confirmed cases</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972336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23182</xdr:colOff>
      <xdr:row>24</xdr:row>
      <xdr:rowOff>118735</xdr:rowOff>
    </xdr:from>
    <xdr:to>
      <xdr:col>10</xdr:col>
      <xdr:colOff>65918</xdr:colOff>
      <xdr:row>34</xdr:row>
      <xdr:rowOff>144135</xdr:rowOff>
    </xdr:to>
    <xdr:pic>
      <xdr:nvPicPr>
        <xdr:cNvPr id="2" name="Picture 1" descr="Compartmental models in epidemiology - Wikipedia">
          <a:extLst>
            <a:ext uri="{FF2B5EF4-FFF2-40B4-BE49-F238E27FC236}">
              <a16:creationId xmlns:a16="http://schemas.microsoft.com/office/drawing/2014/main" id="{712EC626-86A8-D140-BEC6-ACFCE86677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33499" y="7053338"/>
          <a:ext cx="1877181" cy="20412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546553</xdr:colOff>
      <xdr:row>37</xdr:row>
      <xdr:rowOff>9526</xdr:rowOff>
    </xdr:from>
    <xdr:to>
      <xdr:col>17</xdr:col>
      <xdr:colOff>443492</xdr:colOff>
      <xdr:row>68</xdr:row>
      <xdr:rowOff>181429</xdr:rowOff>
    </xdr:to>
    <xdr:graphicFrame macro="">
      <xdr:nvGraphicFramePr>
        <xdr:cNvPr id="3" name="Chart 2">
          <a:extLst>
            <a:ext uri="{FF2B5EF4-FFF2-40B4-BE49-F238E27FC236}">
              <a16:creationId xmlns:a16="http://schemas.microsoft.com/office/drawing/2014/main" id="{19B5CAB6-41B6-9840-947C-30221799F3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59B77-9DF9-A442-87B4-8F9B6CFD440D}">
  <dimension ref="A1:Q76"/>
  <sheetViews>
    <sheetView tabSelected="1" zoomScale="50" zoomScaleNormal="80" workbookViewId="0">
      <selection activeCell="J4" sqref="J4"/>
    </sheetView>
  </sheetViews>
  <sheetFormatPr baseColWidth="10" defaultRowHeight="16" x14ac:dyDescent="0.2"/>
  <cols>
    <col min="1" max="1" width="20.33203125" bestFit="1" customWidth="1"/>
    <col min="2" max="2" width="21" customWidth="1"/>
    <col min="3" max="3" width="18.6640625" customWidth="1"/>
    <col min="4" max="4" width="20.6640625" customWidth="1"/>
    <col min="5" max="5" width="21.6640625" customWidth="1"/>
    <col min="6" max="6" width="20.33203125" bestFit="1" customWidth="1"/>
    <col min="7" max="9" width="20.33203125" customWidth="1"/>
    <col min="10" max="10" width="24.1640625" customWidth="1"/>
  </cols>
  <sheetData>
    <row r="1" spans="1:17" ht="17" thickBot="1" x14ac:dyDescent="0.25"/>
    <row r="2" spans="1:17" x14ac:dyDescent="0.2">
      <c r="B2" s="37" t="s">
        <v>11</v>
      </c>
      <c r="C2" s="38"/>
      <c r="D2" s="39"/>
      <c r="E2" s="43"/>
    </row>
    <row r="3" spans="1:17" ht="71" customHeight="1" thickBot="1" x14ac:dyDescent="0.25">
      <c r="B3" s="40"/>
      <c r="C3" s="41"/>
      <c r="D3" s="42"/>
      <c r="E3" s="43"/>
    </row>
    <row r="4" spans="1:17" ht="117" customHeight="1" thickBot="1" x14ac:dyDescent="0.25">
      <c r="A4" s="10" t="s">
        <v>3</v>
      </c>
      <c r="B4" s="11" t="s">
        <v>13</v>
      </c>
      <c r="C4" s="27" t="s">
        <v>14</v>
      </c>
      <c r="D4" s="23" t="s">
        <v>15</v>
      </c>
      <c r="E4" s="24" t="s">
        <v>16</v>
      </c>
      <c r="F4" s="25" t="s">
        <v>24</v>
      </c>
      <c r="G4" s="11" t="s">
        <v>12</v>
      </c>
      <c r="H4" s="11" t="s">
        <v>18</v>
      </c>
      <c r="I4" s="6"/>
    </row>
    <row r="5" spans="1:17" ht="17" thickBot="1" x14ac:dyDescent="0.25">
      <c r="A5" s="1">
        <v>0</v>
      </c>
      <c r="B5" s="26">
        <f>K8-C5</f>
        <v>66435548</v>
      </c>
      <c r="C5" s="17">
        <v>2</v>
      </c>
      <c r="D5" s="17">
        <v>0</v>
      </c>
      <c r="E5" s="17">
        <f>C5+D5</f>
        <v>2</v>
      </c>
      <c r="F5" s="17">
        <v>2</v>
      </c>
      <c r="G5" s="19">
        <f>(E5-F5)^2</f>
        <v>0</v>
      </c>
      <c r="H5" s="18">
        <f>(F5-$K$19)^2</f>
        <v>36931380.23813767</v>
      </c>
      <c r="I5" s="4"/>
      <c r="J5" s="44" t="s">
        <v>0</v>
      </c>
      <c r="K5" s="45"/>
    </row>
    <row r="6" spans="1:17" x14ac:dyDescent="0.2">
      <c r="A6" s="1">
        <v>1</v>
      </c>
      <c r="B6" s="19">
        <f>B5+$K$9*(-$K$6*C5*B5)/$K$8</f>
        <v>66435547.232022464</v>
      </c>
      <c r="C6" s="19">
        <f>C5+$K$9*($K$6*C5*B5/$K$8 - $K$7*C5)</f>
        <v>2.3026736470686768</v>
      </c>
      <c r="D6" s="19">
        <f>D5+$K$9*($K$7*C5)</f>
        <v>0.46530388948076956</v>
      </c>
      <c r="E6" s="19">
        <f>C6+D6</f>
        <v>2.7679775365494463</v>
      </c>
      <c r="F6" s="19">
        <v>2</v>
      </c>
      <c r="G6" s="19">
        <f t="shared" ref="G6:G69" si="0">(E6-F6)^2</f>
        <v>0.58978949664455615</v>
      </c>
      <c r="H6" s="20">
        <f t="shared" ref="H6:H69" si="1">(F6-$K$19)^2</f>
        <v>36931380.23813767</v>
      </c>
      <c r="I6" s="4"/>
      <c r="J6" s="12" t="s">
        <v>1</v>
      </c>
      <c r="K6" s="13">
        <v>0.38398877983446139</v>
      </c>
      <c r="L6" s="8" t="s">
        <v>8</v>
      </c>
      <c r="M6" s="30" t="s">
        <v>7</v>
      </c>
      <c r="N6" s="30"/>
    </row>
    <row r="7" spans="1:17" ht="17" thickBot="1" x14ac:dyDescent="0.25">
      <c r="A7" s="1">
        <v>2</v>
      </c>
      <c r="B7" s="19">
        <f t="shared" ref="B7:B70" si="2">B6+$K$9*(-$K$6*C6*B6)/$K$8</f>
        <v>66435546.34782166</v>
      </c>
      <c r="C7" s="19">
        <f t="shared" ref="C7:C70" si="3">C6+$K$9*($K$6*C6*B6/$K$8 - $K$7*C6)</f>
        <v>2.651152952231151</v>
      </c>
      <c r="D7" s="19">
        <f t="shared" ref="D7:D70" si="4">D6+$K$9*($K$7*C6)</f>
        <v>1.0010253915737317</v>
      </c>
      <c r="E7" s="19">
        <f t="shared" ref="E7:E70" si="5">C7+D7</f>
        <v>3.6521783438048825</v>
      </c>
      <c r="F7" s="19">
        <v>2</v>
      </c>
      <c r="G7" s="19">
        <f t="shared" si="0"/>
        <v>2.7296932797378446</v>
      </c>
      <c r="H7" s="20">
        <f t="shared" si="1"/>
        <v>36931380.23813767</v>
      </c>
      <c r="I7" s="4"/>
      <c r="J7" s="14" t="s">
        <v>2</v>
      </c>
      <c r="K7" s="15">
        <v>0.23265194474038478</v>
      </c>
      <c r="L7" s="8" t="s">
        <v>8</v>
      </c>
      <c r="M7" s="30"/>
      <c r="N7" s="30"/>
    </row>
    <row r="8" spans="1:17" x14ac:dyDescent="0.2">
      <c r="A8" s="1">
        <v>3</v>
      </c>
      <c r="B8" s="19">
        <f t="shared" si="2"/>
        <v>66435545.329808727</v>
      </c>
      <c r="C8" s="19">
        <f t="shared" si="3"/>
        <v>3.0523699934086448</v>
      </c>
      <c r="D8" s="19">
        <f t="shared" si="4"/>
        <v>1.6178212817145214</v>
      </c>
      <c r="E8" s="19">
        <f t="shared" si="5"/>
        <v>4.670191275123166</v>
      </c>
      <c r="F8" s="19">
        <v>2</v>
      </c>
      <c r="G8" s="19">
        <f t="shared" si="0"/>
        <v>7.1299214457438795</v>
      </c>
      <c r="H8" s="20">
        <f t="shared" si="1"/>
        <v>36931380.23813767</v>
      </c>
      <c r="I8" s="4"/>
      <c r="J8" t="s">
        <v>4</v>
      </c>
      <c r="K8">
        <v>66435550</v>
      </c>
      <c r="L8" s="8" t="s">
        <v>8</v>
      </c>
      <c r="M8" t="s">
        <v>23</v>
      </c>
    </row>
    <row r="9" spans="1:17" x14ac:dyDescent="0.2">
      <c r="A9" s="1">
        <v>4</v>
      </c>
      <c r="B9" s="19">
        <f t="shared" si="2"/>
        <v>66435544.157732978</v>
      </c>
      <c r="C9" s="19">
        <f t="shared" si="3"/>
        <v>3.5143059253543263</v>
      </c>
      <c r="D9" s="19">
        <f t="shared" si="4"/>
        <v>2.327961096748238</v>
      </c>
      <c r="E9" s="19">
        <f t="shared" si="5"/>
        <v>5.8422670221025648</v>
      </c>
      <c r="F9" s="19">
        <v>2</v>
      </c>
      <c r="G9" s="19">
        <f t="shared" si="0"/>
        <v>14.763015869136911</v>
      </c>
      <c r="H9" s="20">
        <f t="shared" si="1"/>
        <v>36931380.23813767</v>
      </c>
      <c r="I9" s="4"/>
      <c r="J9" t="s">
        <v>5</v>
      </c>
      <c r="K9">
        <v>1</v>
      </c>
      <c r="L9" s="29" t="s">
        <v>8</v>
      </c>
      <c r="M9" s="32" t="s">
        <v>22</v>
      </c>
      <c r="N9" s="32"/>
      <c r="O9" s="32"/>
      <c r="P9" s="32"/>
      <c r="Q9" s="32"/>
    </row>
    <row r="10" spans="1:17" ht="17" thickBot="1" x14ac:dyDescent="0.25">
      <c r="A10" s="1">
        <v>5</v>
      </c>
      <c r="B10" s="19">
        <f t="shared" si="2"/>
        <v>66435542.808279052</v>
      </c>
      <c r="C10" s="19">
        <f t="shared" si="3"/>
        <v>4.0461497429803499</v>
      </c>
      <c r="D10" s="19">
        <f t="shared" si="4"/>
        <v>3.1455712046945794</v>
      </c>
      <c r="E10" s="19">
        <f t="shared" si="5"/>
        <v>7.1917209476749289</v>
      </c>
      <c r="F10" s="19">
        <v>2</v>
      </c>
      <c r="G10" s="19">
        <f t="shared" si="0"/>
        <v>26.95396639852666</v>
      </c>
      <c r="H10" s="20">
        <f t="shared" si="1"/>
        <v>36931380.23813767</v>
      </c>
      <c r="I10" s="4"/>
    </row>
    <row r="11" spans="1:17" ht="17" customHeight="1" thickBot="1" x14ac:dyDescent="0.25">
      <c r="A11" s="1">
        <v>6</v>
      </c>
      <c r="B11" s="19">
        <f t="shared" si="2"/>
        <v>66435541.254603118</v>
      </c>
      <c r="C11" s="19">
        <f t="shared" si="3"/>
        <v>4.6584810712125702</v>
      </c>
      <c r="D11" s="19">
        <f t="shared" si="4"/>
        <v>4.0869158111097654</v>
      </c>
      <c r="E11" s="19">
        <f t="shared" si="5"/>
        <v>8.7453968823223356</v>
      </c>
      <c r="F11" s="19">
        <v>3</v>
      </c>
      <c r="G11" s="19">
        <f t="shared" si="0"/>
        <v>33.009585335399215</v>
      </c>
      <c r="H11" s="20">
        <f t="shared" si="1"/>
        <v>36919226.999331705</v>
      </c>
      <c r="I11" s="4"/>
      <c r="J11" s="3" t="s">
        <v>6</v>
      </c>
      <c r="K11" s="9">
        <f>K6/K7</f>
        <v>1.6504860093172773</v>
      </c>
      <c r="L11" s="8" t="s">
        <v>8</v>
      </c>
      <c r="M11" s="31" t="s">
        <v>9</v>
      </c>
      <c r="N11" s="31"/>
      <c r="O11" s="31"/>
      <c r="P11" s="31"/>
      <c r="Q11" s="31"/>
    </row>
    <row r="12" spans="1:17" ht="17" thickBot="1" x14ac:dyDescent="0.25">
      <c r="A12" s="1">
        <v>7</v>
      </c>
      <c r="B12" s="19">
        <f t="shared" si="2"/>
        <v>66435539.465798892</v>
      </c>
      <c r="C12" s="19">
        <f t="shared" si="3"/>
        <v>5.3634806174021428</v>
      </c>
      <c r="D12" s="19">
        <f t="shared" si="4"/>
        <v>5.1707204918636407</v>
      </c>
      <c r="E12" s="19">
        <f t="shared" si="5"/>
        <v>10.534201109265783</v>
      </c>
      <c r="F12" s="19">
        <v>3</v>
      </c>
      <c r="G12" s="19">
        <f t="shared" si="0"/>
        <v>56.764186354861764</v>
      </c>
      <c r="H12" s="20">
        <f t="shared" si="1"/>
        <v>36919226.999331705</v>
      </c>
      <c r="I12" s="4"/>
      <c r="M12" s="31"/>
      <c r="N12" s="31"/>
      <c r="O12" s="31"/>
      <c r="P12" s="31"/>
      <c r="Q12" s="31"/>
    </row>
    <row r="13" spans="1:17" ht="17" thickBot="1" x14ac:dyDescent="0.25">
      <c r="A13" s="1">
        <v>8</v>
      </c>
      <c r="B13" s="19">
        <f t="shared" si="2"/>
        <v>66435537.406282842</v>
      </c>
      <c r="C13" s="19">
        <f t="shared" si="3"/>
        <v>6.1751724725657002</v>
      </c>
      <c r="D13" s="19">
        <f t="shared" si="4"/>
        <v>6.4185446880796091</v>
      </c>
      <c r="E13" s="19">
        <f t="shared" si="5"/>
        <v>12.593717160645308</v>
      </c>
      <c r="F13" s="19">
        <v>3</v>
      </c>
      <c r="G13" s="19">
        <f t="shared" si="0"/>
        <v>92.039408958460285</v>
      </c>
      <c r="H13" s="20">
        <f t="shared" si="1"/>
        <v>36919226.999331705</v>
      </c>
      <c r="I13" s="4"/>
      <c r="J13" s="3" t="s">
        <v>21</v>
      </c>
      <c r="K13" s="28">
        <f>1-G72/H72</f>
        <v>0.9943753711348724</v>
      </c>
      <c r="M13" s="31"/>
      <c r="N13" s="31"/>
      <c r="O13" s="31"/>
      <c r="P13" s="31"/>
      <c r="Q13" s="31"/>
    </row>
    <row r="14" spans="1:17" x14ac:dyDescent="0.2">
      <c r="A14" s="1">
        <v>9</v>
      </c>
      <c r="B14" s="19">
        <f t="shared" si="2"/>
        <v>66435535.035086349</v>
      </c>
      <c r="C14" s="19">
        <f t="shared" si="3"/>
        <v>7.1097030812328299</v>
      </c>
      <c r="D14" s="19">
        <f t="shared" si="4"/>
        <v>7.8552105729293098</v>
      </c>
      <c r="E14" s="19">
        <f t="shared" si="5"/>
        <v>14.964913654162139</v>
      </c>
      <c r="F14" s="19">
        <v>4</v>
      </c>
      <c r="G14" s="19">
        <f t="shared" si="0"/>
        <v>120.2293314432313</v>
      </c>
      <c r="H14" s="20">
        <f t="shared" si="1"/>
        <v>36907075.760525733</v>
      </c>
      <c r="I14" s="4"/>
      <c r="M14" s="31"/>
      <c r="N14" s="31"/>
      <c r="O14" s="31"/>
      <c r="P14" s="31"/>
      <c r="Q14" s="31"/>
    </row>
    <row r="15" spans="1:17" x14ac:dyDescent="0.2">
      <c r="A15" s="1">
        <v>10</v>
      </c>
      <c r="B15" s="19">
        <f t="shared" si="2"/>
        <v>66435532.305040754</v>
      </c>
      <c r="C15" s="19">
        <f t="shared" si="3"/>
        <v>8.1856624290497262</v>
      </c>
      <c r="D15" s="19">
        <f t="shared" si="4"/>
        <v>9.509296821304833</v>
      </c>
      <c r="E15" s="19">
        <f t="shared" si="5"/>
        <v>17.694959250354557</v>
      </c>
      <c r="F15" s="19">
        <v>8</v>
      </c>
      <c r="G15" s="19">
        <f t="shared" si="0"/>
        <v>93.992234866035403</v>
      </c>
      <c r="H15" s="20">
        <f t="shared" si="1"/>
        <v>36858490.805301853</v>
      </c>
      <c r="I15" s="4"/>
      <c r="M15" s="31"/>
      <c r="N15" s="31"/>
      <c r="O15" s="31"/>
      <c r="P15" s="31"/>
      <c r="Q15" s="31"/>
    </row>
    <row r="16" spans="1:17" x14ac:dyDescent="0.2">
      <c r="A16" s="1">
        <v>11</v>
      </c>
      <c r="B16" s="19">
        <f t="shared" si="2"/>
        <v>66435529.16183906</v>
      </c>
      <c r="C16" s="19">
        <f t="shared" si="3"/>
        <v>9.4244538370256823</v>
      </c>
      <c r="D16" s="19">
        <f t="shared" si="4"/>
        <v>11.413707104411554</v>
      </c>
      <c r="E16" s="19">
        <f t="shared" si="5"/>
        <v>20.838160941437238</v>
      </c>
      <c r="F16" s="19">
        <v>8</v>
      </c>
      <c r="G16" s="19">
        <f t="shared" si="0"/>
        <v>164.81837635824465</v>
      </c>
      <c r="H16" s="20">
        <f t="shared" si="1"/>
        <v>36858490.805301853</v>
      </c>
      <c r="I16" s="4"/>
      <c r="M16" s="31"/>
      <c r="N16" s="31"/>
      <c r="O16" s="31"/>
      <c r="P16" s="31"/>
      <c r="Q16" s="31"/>
    </row>
    <row r="17" spans="1:17" x14ac:dyDescent="0.2">
      <c r="A17" s="1">
        <v>12</v>
      </c>
      <c r="B17" s="19">
        <f t="shared" si="2"/>
        <v>66435525.542955667</v>
      </c>
      <c r="C17" s="19">
        <f t="shared" si="3"/>
        <v>10.850719718112799</v>
      </c>
      <c r="D17" s="19">
        <f t="shared" si="4"/>
        <v>13.606324617711561</v>
      </c>
      <c r="E17" s="19">
        <f t="shared" si="5"/>
        <v>24.45704433582436</v>
      </c>
      <c r="F17" s="19">
        <v>8</v>
      </c>
      <c r="G17" s="19">
        <f t="shared" si="0"/>
        <v>270.83430827128865</v>
      </c>
      <c r="H17" s="20">
        <f t="shared" si="1"/>
        <v>36858490.805301853</v>
      </c>
      <c r="I17" s="4"/>
      <c r="M17" s="31"/>
      <c r="N17" s="31"/>
      <c r="O17" s="31"/>
      <c r="P17" s="31"/>
      <c r="Q17" s="31"/>
    </row>
    <row r="18" spans="1:17" ht="17" thickBot="1" x14ac:dyDescent="0.25">
      <c r="A18" s="1">
        <v>13</v>
      </c>
      <c r="B18" s="19">
        <f t="shared" si="2"/>
        <v>66435521.376402579</v>
      </c>
      <c r="C18" s="19">
        <f t="shared" si="3"/>
        <v>12.492831764903267</v>
      </c>
      <c r="D18" s="19">
        <f t="shared" si="4"/>
        <v>16.130765661963345</v>
      </c>
      <c r="E18" s="19">
        <f t="shared" si="5"/>
        <v>28.62359742686661</v>
      </c>
      <c r="F18" s="19">
        <v>9</v>
      </c>
      <c r="G18" s="19">
        <f t="shared" si="0"/>
        <v>385.0855759717258</v>
      </c>
      <c r="H18" s="20">
        <f t="shared" si="1"/>
        <v>36846349.56649588</v>
      </c>
      <c r="I18" s="4"/>
    </row>
    <row r="19" spans="1:17" x14ac:dyDescent="0.2">
      <c r="A19" s="1">
        <v>14</v>
      </c>
      <c r="B19" s="19">
        <f t="shared" si="2"/>
        <v>66435516.579297423</v>
      </c>
      <c r="C19" s="19">
        <f t="shared" si="3"/>
        <v>14.383455318744328</v>
      </c>
      <c r="D19" s="19">
        <f t="shared" si="4"/>
        <v>19.037247267382543</v>
      </c>
      <c r="E19" s="19">
        <f t="shared" si="5"/>
        <v>33.420702586126872</v>
      </c>
      <c r="F19" s="19">
        <v>9</v>
      </c>
      <c r="G19" s="19">
        <f t="shared" si="0"/>
        <v>596.37071480006364</v>
      </c>
      <c r="H19" s="20">
        <f t="shared" si="1"/>
        <v>36846349.56649588</v>
      </c>
      <c r="I19" s="4"/>
      <c r="J19" s="33" t="s">
        <v>17</v>
      </c>
      <c r="K19" s="35">
        <f>AVERAGE(F5:F71)</f>
        <v>6079.1194029850749</v>
      </c>
    </row>
    <row r="20" spans="1:17" ht="17" thickBot="1" x14ac:dyDescent="0.25">
      <c r="A20" s="1">
        <v>15</v>
      </c>
      <c r="B20" s="19">
        <f t="shared" si="2"/>
        <v>66435511.056214742</v>
      </c>
      <c r="C20" s="19">
        <f t="shared" si="3"/>
        <v>16.560199145987148</v>
      </c>
      <c r="D20" s="19">
        <f t="shared" si="4"/>
        <v>22.383586119374844</v>
      </c>
      <c r="E20" s="19">
        <f t="shared" si="5"/>
        <v>38.943785265361996</v>
      </c>
      <c r="F20" s="19">
        <v>9</v>
      </c>
      <c r="G20" s="19">
        <f t="shared" si="0"/>
        <v>896.63027601811018</v>
      </c>
      <c r="H20" s="20">
        <f t="shared" si="1"/>
        <v>36846349.56649588</v>
      </c>
      <c r="I20" s="4"/>
      <c r="J20" s="34"/>
      <c r="K20" s="36"/>
    </row>
    <row r="21" spans="1:17" x14ac:dyDescent="0.2">
      <c r="A21" s="1">
        <v>16</v>
      </c>
      <c r="B21" s="19">
        <f t="shared" si="2"/>
        <v>66435504.697287805</v>
      </c>
      <c r="C21" s="19">
        <f t="shared" si="3"/>
        <v>19.066363545733587</v>
      </c>
      <c r="D21" s="19">
        <f t="shared" si="4"/>
        <v>26.236348655976812</v>
      </c>
      <c r="E21" s="19">
        <f t="shared" si="5"/>
        <v>45.302712201710399</v>
      </c>
      <c r="F21" s="19">
        <v>9</v>
      </c>
      <c r="G21" s="19">
        <f t="shared" si="0"/>
        <v>1317.886913200213</v>
      </c>
      <c r="H21" s="20">
        <f t="shared" si="1"/>
        <v>36846349.56649588</v>
      </c>
      <c r="I21" s="4"/>
    </row>
    <row r="22" spans="1:17" x14ac:dyDescent="0.2">
      <c r="A22" s="1">
        <v>17</v>
      </c>
      <c r="B22" s="19">
        <f t="shared" si="2"/>
        <v>66435497.376023121</v>
      </c>
      <c r="C22" s="19">
        <f t="shared" si="3"/>
        <v>21.95180166908996</v>
      </c>
      <c r="D22" s="19">
        <f t="shared" si="4"/>
        <v>30.67217521401891</v>
      </c>
      <c r="E22" s="19">
        <f t="shared" si="5"/>
        <v>52.623976883108867</v>
      </c>
      <c r="F22" s="19">
        <v>9</v>
      </c>
      <c r="G22" s="19">
        <f t="shared" si="0"/>
        <v>1903.0513590980167</v>
      </c>
      <c r="H22" s="20">
        <f t="shared" si="1"/>
        <v>36846349.56649588</v>
      </c>
      <c r="I22" s="4"/>
    </row>
    <row r="23" spans="1:17" x14ac:dyDescent="0.2">
      <c r="A23" s="1">
        <v>18</v>
      </c>
      <c r="B23" s="19">
        <f t="shared" si="2"/>
        <v>66435488.946784258</v>
      </c>
      <c r="C23" s="19">
        <f t="shared" si="3"/>
        <v>25.273911181449588</v>
      </c>
      <c r="D23" s="19">
        <f t="shared" si="4"/>
        <v>35.779304562887916</v>
      </c>
      <c r="E23" s="19">
        <f t="shared" si="5"/>
        <v>61.053215744337507</v>
      </c>
      <c r="F23" s="19">
        <v>9</v>
      </c>
      <c r="G23" s="19">
        <f t="shared" si="0"/>
        <v>2709.5372693265463</v>
      </c>
      <c r="H23" s="20">
        <f t="shared" si="1"/>
        <v>36846349.56649588</v>
      </c>
      <c r="I23" s="4"/>
    </row>
    <row r="24" spans="1:17" x14ac:dyDescent="0.2">
      <c r="A24" s="1">
        <v>19</v>
      </c>
      <c r="B24" s="19">
        <f t="shared" si="2"/>
        <v>66435479.241894864</v>
      </c>
      <c r="C24" s="19">
        <f t="shared" si="3"/>
        <v>29.098775991451483</v>
      </c>
      <c r="D24" s="19">
        <f t="shared" si="4"/>
        <v>41.659329150447917</v>
      </c>
      <c r="E24" s="19">
        <f t="shared" si="5"/>
        <v>70.758105141899392</v>
      </c>
      <c r="F24" s="19">
        <v>9</v>
      </c>
      <c r="G24" s="19">
        <f t="shared" si="0"/>
        <v>3814.0635507178999</v>
      </c>
      <c r="H24" s="20">
        <f t="shared" si="1"/>
        <v>36846349.56649588</v>
      </c>
      <c r="I24" s="4"/>
    </row>
    <row r="25" spans="1:17" x14ac:dyDescent="0.2">
      <c r="A25" s="1">
        <v>20</v>
      </c>
      <c r="B25" s="19">
        <f t="shared" si="2"/>
        <v>66435468.06830328</v>
      </c>
      <c r="C25" s="19">
        <f t="shared" si="3"/>
        <v>33.502480754507687</v>
      </c>
      <c r="D25" s="19">
        <f t="shared" si="4"/>
        <v>48.429215974423926</v>
      </c>
      <c r="E25" s="19">
        <f t="shared" si="5"/>
        <v>81.931696728931612</v>
      </c>
      <c r="F25" s="19">
        <v>9</v>
      </c>
      <c r="G25" s="19">
        <f t="shared" si="0"/>
        <v>5319.0323877608544</v>
      </c>
      <c r="H25" s="20">
        <f t="shared" si="1"/>
        <v>36846349.56649588</v>
      </c>
      <c r="I25" s="4"/>
    </row>
    <row r="26" spans="1:17" x14ac:dyDescent="0.2">
      <c r="A26" s="1">
        <v>21</v>
      </c>
      <c r="B26" s="19">
        <f t="shared" si="2"/>
        <v>66435455.203742437</v>
      </c>
      <c r="C26" s="19">
        <f t="shared" si="3"/>
        <v>38.572624294445284</v>
      </c>
      <c r="D26" s="19">
        <f t="shared" si="4"/>
        <v>56.223633275587453</v>
      </c>
      <c r="E26" s="19">
        <f t="shared" si="5"/>
        <v>94.796257570032736</v>
      </c>
      <c r="F26" s="19">
        <v>9</v>
      </c>
      <c r="G26" s="19">
        <f t="shared" si="0"/>
        <v>7360.9978130233994</v>
      </c>
      <c r="H26" s="20">
        <f t="shared" si="1"/>
        <v>36846349.56649588</v>
      </c>
      <c r="I26" s="4"/>
    </row>
    <row r="27" spans="1:17" x14ac:dyDescent="0.2">
      <c r="A27" s="1">
        <v>22</v>
      </c>
      <c r="B27" s="19">
        <f t="shared" si="2"/>
        <v>66435440.39230863</v>
      </c>
      <c r="C27" s="19">
        <f t="shared" si="3"/>
        <v>44.410062042114646</v>
      </c>
      <c r="D27" s="19">
        <f t="shared" si="4"/>
        <v>65.197629331430363</v>
      </c>
      <c r="E27" s="19">
        <f t="shared" si="5"/>
        <v>109.60769137354501</v>
      </c>
      <c r="F27" s="19">
        <v>9</v>
      </c>
      <c r="G27" s="19">
        <f t="shared" si="0"/>
        <v>10121.907563514484</v>
      </c>
      <c r="H27" s="20">
        <f t="shared" si="1"/>
        <v>36846349.56649588</v>
      </c>
      <c r="I27" s="4"/>
    </row>
    <row r="28" spans="1:17" x14ac:dyDescent="0.2">
      <c r="A28" s="1">
        <v>23</v>
      </c>
      <c r="B28" s="19">
        <f t="shared" si="2"/>
        <v>66435423.339371227</v>
      </c>
      <c r="C28" s="19">
        <f t="shared" si="3"/>
        <v>51.130912143321559</v>
      </c>
      <c r="D28" s="19">
        <f t="shared" si="4"/>
        <v>75.529716631569485</v>
      </c>
      <c r="E28" s="19">
        <f t="shared" si="5"/>
        <v>126.66062877489105</v>
      </c>
      <c r="F28" s="19">
        <v>9</v>
      </c>
      <c r="G28" s="19">
        <f t="shared" si="0"/>
        <v>13844.02356370272</v>
      </c>
      <c r="H28" s="20">
        <f t="shared" si="1"/>
        <v>36846349.56649588</v>
      </c>
      <c r="I28" s="4"/>
    </row>
    <row r="29" spans="1:17" x14ac:dyDescent="0.2">
      <c r="A29" s="1">
        <v>24</v>
      </c>
      <c r="B29" s="19">
        <f t="shared" si="2"/>
        <v>66435403.705712095</v>
      </c>
      <c r="C29" s="19">
        <f t="shared" si="3"/>
        <v>58.868865130552422</v>
      </c>
      <c r="D29" s="19">
        <f t="shared" si="4"/>
        <v>87.425422778062995</v>
      </c>
      <c r="E29" s="19">
        <f t="shared" si="5"/>
        <v>146.29428790861542</v>
      </c>
      <c r="F29" s="19">
        <v>13</v>
      </c>
      <c r="G29" s="19">
        <f t="shared" si="0"/>
        <v>17767.367189064858</v>
      </c>
      <c r="H29" s="20">
        <f t="shared" si="1"/>
        <v>36797804.611272</v>
      </c>
      <c r="I29" s="4"/>
    </row>
    <row r="30" spans="1:17" x14ac:dyDescent="0.2">
      <c r="A30" s="1">
        <v>25</v>
      </c>
      <c r="B30" s="19">
        <f t="shared" si="2"/>
        <v>66435381.100778177</v>
      </c>
      <c r="C30" s="19">
        <f t="shared" si="3"/>
        <v>67.777843087725046</v>
      </c>
      <c r="D30" s="19">
        <f t="shared" si="4"/>
        <v>101.12137873534544</v>
      </c>
      <c r="E30" s="19">
        <f t="shared" si="5"/>
        <v>168.89922182307049</v>
      </c>
      <c r="F30" s="19">
        <v>13</v>
      </c>
      <c r="G30" s="19">
        <f t="shared" si="0"/>
        <v>24304.56736503894</v>
      </c>
      <c r="H30" s="20">
        <f t="shared" si="1"/>
        <v>36797804.611272</v>
      </c>
      <c r="I30" s="4"/>
    </row>
    <row r="31" spans="1:17" x14ac:dyDescent="0.2">
      <c r="A31" s="1">
        <v>26</v>
      </c>
      <c r="B31" s="19">
        <f t="shared" si="2"/>
        <v>66435355.074913077</v>
      </c>
      <c r="C31" s="19">
        <f t="shared" si="3"/>
        <v>78.035061184351022</v>
      </c>
      <c r="D31" s="19">
        <f t="shared" si="4"/>
        <v>116.89002574001333</v>
      </c>
      <c r="E31" s="19">
        <f t="shared" si="5"/>
        <v>194.92508692436434</v>
      </c>
      <c r="F31" s="19">
        <v>13</v>
      </c>
      <c r="G31" s="19">
        <f t="shared" si="0"/>
        <v>33096.737252437517</v>
      </c>
      <c r="H31" s="20">
        <f t="shared" si="1"/>
        <v>36797804.611272</v>
      </c>
      <c r="I31" s="4"/>
    </row>
    <row r="32" spans="1:17" x14ac:dyDescent="0.2">
      <c r="A32" s="1">
        <v>27</v>
      </c>
      <c r="B32" s="19">
        <f t="shared" si="2"/>
        <v>66435325.110413067</v>
      </c>
      <c r="C32" s="19">
        <f t="shared" si="3"/>
        <v>89.844552452826605</v>
      </c>
      <c r="D32" s="19">
        <f t="shared" si="4"/>
        <v>135.04503448248749</v>
      </c>
      <c r="E32" s="19">
        <f t="shared" si="5"/>
        <v>224.8895869353141</v>
      </c>
      <c r="F32" s="19">
        <v>13</v>
      </c>
      <c r="G32" s="19">
        <f t="shared" si="0"/>
        <v>44897.19705161803</v>
      </c>
      <c r="H32" s="20">
        <f t="shared" si="1"/>
        <v>36797804.611272</v>
      </c>
      <c r="I32" s="4"/>
    </row>
    <row r="33" spans="1:9" x14ac:dyDescent="0.2">
      <c r="A33" s="1">
        <v>28</v>
      </c>
      <c r="B33" s="19">
        <f t="shared" si="2"/>
        <v>66435290.611229777</v>
      </c>
      <c r="C33" s="19">
        <f t="shared" si="3"/>
        <v>103.44122588862403</v>
      </c>
      <c r="D33" s="19">
        <f t="shared" si="4"/>
        <v>155.94754433496712</v>
      </c>
      <c r="E33" s="19">
        <f t="shared" si="5"/>
        <v>259.38877022359117</v>
      </c>
      <c r="F33" s="19">
        <v>19</v>
      </c>
      <c r="G33" s="19">
        <f t="shared" si="0"/>
        <v>57786.760849610509</v>
      </c>
      <c r="H33" s="20">
        <f t="shared" si="1"/>
        <v>36725047.178436182</v>
      </c>
      <c r="I33" s="4"/>
    </row>
    <row r="34" spans="1:9" x14ac:dyDescent="0.2">
      <c r="A34" s="1">
        <v>29</v>
      </c>
      <c r="B34" s="19">
        <f t="shared" si="2"/>
        <v>66435250.891114749</v>
      </c>
      <c r="C34" s="19">
        <f t="shared" si="3"/>
        <v>119.09553855034729</v>
      </c>
      <c r="D34" s="19">
        <f t="shared" si="4"/>
        <v>180.01334670428494</v>
      </c>
      <c r="E34" s="19">
        <f t="shared" si="5"/>
        <v>299.10888525463224</v>
      </c>
      <c r="F34" s="19">
        <v>23</v>
      </c>
      <c r="G34" s="19">
        <f t="shared" si="0"/>
        <v>76236.116516555674</v>
      </c>
      <c r="H34" s="20">
        <f t="shared" si="1"/>
        <v>36676582.223212302</v>
      </c>
      <c r="I34" s="4"/>
    </row>
    <row r="35" spans="1:9" x14ac:dyDescent="0.2">
      <c r="A35" s="1">
        <v>30</v>
      </c>
      <c r="B35" s="19">
        <f t="shared" si="2"/>
        <v>66435205.159970112</v>
      </c>
      <c r="C35" s="19">
        <f t="shared" si="3"/>
        <v>137.11887453480068</v>
      </c>
      <c r="D35" s="19">
        <f t="shared" si="4"/>
        <v>207.7211553579267</v>
      </c>
      <c r="E35" s="19">
        <f t="shared" si="5"/>
        <v>344.84002989272739</v>
      </c>
      <c r="F35" s="19">
        <v>35</v>
      </c>
      <c r="G35" s="19">
        <f t="shared" si="0"/>
        <v>96000.844123926203</v>
      </c>
      <c r="H35" s="20">
        <f t="shared" si="1"/>
        <v>36531379.35754066</v>
      </c>
      <c r="I35" s="4"/>
    </row>
    <row r="36" spans="1:9" x14ac:dyDescent="0.2">
      <c r="A36" s="1">
        <v>31</v>
      </c>
      <c r="B36" s="19">
        <f t="shared" si="2"/>
        <v>66435152.508134082</v>
      </c>
      <c r="C36" s="19">
        <f t="shared" si="3"/>
        <v>157.86973774278678</v>
      </c>
      <c r="D36" s="19">
        <f t="shared" si="4"/>
        <v>239.62212817906089</v>
      </c>
      <c r="E36" s="19">
        <f t="shared" si="5"/>
        <v>397.49186592184765</v>
      </c>
      <c r="F36" s="19">
        <v>40</v>
      </c>
      <c r="G36" s="19">
        <f t="shared" si="0"/>
        <v>127800.43420028429</v>
      </c>
      <c r="H36" s="20">
        <f t="shared" si="1"/>
        <v>36470963.163510807</v>
      </c>
      <c r="I36" s="4"/>
    </row>
    <row r="37" spans="1:9" x14ac:dyDescent="0.2">
      <c r="A37" s="1">
        <v>32</v>
      </c>
      <c r="B37" s="19">
        <f t="shared" si="2"/>
        <v>66435091.888288811</v>
      </c>
      <c r="C37" s="19">
        <f t="shared" si="3"/>
        <v>181.76088151193514</v>
      </c>
      <c r="D37" s="19">
        <f t="shared" si="4"/>
        <v>276.35082968057475</v>
      </c>
      <c r="E37" s="19">
        <f t="shared" si="5"/>
        <v>458.11171119250992</v>
      </c>
      <c r="F37" s="19">
        <v>51</v>
      </c>
      <c r="G37" s="19">
        <f t="shared" si="0"/>
        <v>165739.94539009361</v>
      </c>
      <c r="H37" s="20">
        <f t="shared" si="1"/>
        <v>36338223.536645137</v>
      </c>
      <c r="I37" s="4"/>
    </row>
    <row r="38" spans="1:9" x14ac:dyDescent="0.2">
      <c r="A38" s="1">
        <v>33</v>
      </c>
      <c r="B38" s="19">
        <f t="shared" si="2"/>
        <v>66435022.094630972</v>
      </c>
      <c r="C38" s="19">
        <f t="shared" si="3"/>
        <v>209.26751679272667</v>
      </c>
      <c r="D38" s="19">
        <f t="shared" si="4"/>
        <v>318.6378522420531</v>
      </c>
      <c r="E38" s="19">
        <f t="shared" si="5"/>
        <v>527.90536903477982</v>
      </c>
      <c r="F38" s="19">
        <v>85</v>
      </c>
      <c r="G38" s="19">
        <f t="shared" si="0"/>
        <v>196165.16591983452</v>
      </c>
      <c r="H38" s="20">
        <f t="shared" si="1"/>
        <v>35929467.417242147</v>
      </c>
      <c r="I38" s="4"/>
    </row>
    <row r="39" spans="1:9" x14ac:dyDescent="0.2">
      <c r="A39" s="1">
        <v>34</v>
      </c>
      <c r="B39" s="19">
        <f t="shared" si="2"/>
        <v>66434941.738891058</v>
      </c>
      <c r="C39" s="19">
        <f t="shared" si="3"/>
        <v>240.93676195008399</v>
      </c>
      <c r="D39" s="19">
        <f t="shared" si="4"/>
        <v>367.32434699487209</v>
      </c>
      <c r="E39" s="19">
        <f t="shared" si="5"/>
        <v>608.26110894495605</v>
      </c>
      <c r="F39" s="19">
        <v>114</v>
      </c>
      <c r="G39" s="19">
        <f t="shared" si="0"/>
        <v>244294.04381549772</v>
      </c>
      <c r="H39" s="20">
        <f t="shared" si="1"/>
        <v>35582649.491869017</v>
      </c>
      <c r="I39" s="4"/>
    </row>
    <row r="40" spans="1:9" x14ac:dyDescent="0.2">
      <c r="A40" s="1">
        <v>35</v>
      </c>
      <c r="B40" s="19">
        <f t="shared" si="2"/>
        <v>66434849.22272487</v>
      </c>
      <c r="C40" s="19">
        <f t="shared" si="3"/>
        <v>277.39852190738401</v>
      </c>
      <c r="D40" s="19">
        <f t="shared" si="4"/>
        <v>423.37875322201029</v>
      </c>
      <c r="E40" s="19">
        <f t="shared" si="5"/>
        <v>700.7772751293943</v>
      </c>
      <c r="F40" s="19">
        <v>160</v>
      </c>
      <c r="G40" s="19">
        <f t="shared" si="0"/>
        <v>292440.06129637262</v>
      </c>
      <c r="H40" s="20">
        <f t="shared" si="1"/>
        <v>35035974.506794386</v>
      </c>
      <c r="I40" s="4"/>
    </row>
    <row r="41" spans="1:9" x14ac:dyDescent="0.2">
      <c r="A41" s="1">
        <v>36</v>
      </c>
      <c r="B41" s="19">
        <f t="shared" si="2"/>
        <v>66434742.70592849</v>
      </c>
      <c r="C41" s="19">
        <f t="shared" si="3"/>
        <v>319.37801269740248</v>
      </c>
      <c r="D41" s="19">
        <f t="shared" si="4"/>
        <v>487.91605881187138</v>
      </c>
      <c r="E41" s="19">
        <f t="shared" si="5"/>
        <v>807.29407150927386</v>
      </c>
      <c r="F41" s="19">
        <v>206</v>
      </c>
      <c r="G41" s="19">
        <f t="shared" si="0"/>
        <v>361554.56043219974</v>
      </c>
      <c r="H41" s="20">
        <f t="shared" si="1"/>
        <v>34493531.521719761</v>
      </c>
      <c r="I41" s="4"/>
    </row>
    <row r="42" spans="1:9" x14ac:dyDescent="0.2">
      <c r="A42" s="1">
        <v>37</v>
      </c>
      <c r="B42" s="19">
        <f t="shared" si="2"/>
        <v>66434620.069845326</v>
      </c>
      <c r="C42" s="19">
        <f t="shared" si="3"/>
        <v>367.7101801026015</v>
      </c>
      <c r="D42" s="19">
        <f t="shared" si="4"/>
        <v>562.21997457324142</v>
      </c>
      <c r="E42" s="19">
        <f t="shared" si="5"/>
        <v>929.93015467584291</v>
      </c>
      <c r="F42" s="19">
        <v>271</v>
      </c>
      <c r="G42" s="19">
        <f t="shared" si="0"/>
        <v>434188.94874113024</v>
      </c>
      <c r="H42" s="20">
        <f t="shared" si="1"/>
        <v>33734250.999331705</v>
      </c>
      <c r="I42" s="4"/>
    </row>
    <row r="43" spans="1:9" x14ac:dyDescent="0.2">
      <c r="A43" s="1">
        <v>38</v>
      </c>
      <c r="B43" s="19">
        <f t="shared" si="2"/>
        <v>66434478.875238329</v>
      </c>
      <c r="C43" s="19">
        <f t="shared" si="3"/>
        <v>423.35629859512147</v>
      </c>
      <c r="D43" s="19">
        <f t="shared" si="4"/>
        <v>647.76846307494884</v>
      </c>
      <c r="E43" s="19">
        <f t="shared" si="5"/>
        <v>1071.1247616700703</v>
      </c>
      <c r="F43" s="19">
        <v>321</v>
      </c>
      <c r="G43" s="19">
        <f t="shared" si="0"/>
        <v>562687.15807057975</v>
      </c>
      <c r="H43" s="20">
        <f t="shared" si="1"/>
        <v>33155939.059033196</v>
      </c>
      <c r="I43" s="4"/>
    </row>
    <row r="44" spans="1:9" x14ac:dyDescent="0.2">
      <c r="A44" s="1">
        <v>39</v>
      </c>
      <c r="B44" s="19">
        <f t="shared" si="2"/>
        <v>66434316.313790776</v>
      </c>
      <c r="C44" s="19">
        <f t="shared" si="3"/>
        <v>487.42307995937227</v>
      </c>
      <c r="D44" s="19">
        <f t="shared" si="4"/>
        <v>746.26312926119488</v>
      </c>
      <c r="E44" s="19">
        <f t="shared" si="5"/>
        <v>1233.6862092205672</v>
      </c>
      <c r="F44" s="19">
        <v>373</v>
      </c>
      <c r="G44" s="19">
        <f t="shared" si="0"/>
        <v>740780.75074247003</v>
      </c>
      <c r="H44" s="20">
        <f t="shared" si="1"/>
        <v>32559798.641122747</v>
      </c>
      <c r="I44" s="4"/>
    </row>
    <row r="45" spans="1:9" x14ac:dyDescent="0.2">
      <c r="A45" s="1">
        <v>40</v>
      </c>
      <c r="B45" s="19">
        <f t="shared" si="2"/>
        <v>66434129.152272634</v>
      </c>
      <c r="C45" s="19">
        <f t="shared" si="3"/>
        <v>561.18467064014749</v>
      </c>
      <c r="D45" s="19">
        <f t="shared" si="4"/>
        <v>859.66305672509088</v>
      </c>
      <c r="E45" s="19">
        <f t="shared" si="5"/>
        <v>1420.8477273652384</v>
      </c>
      <c r="F45" s="19">
        <v>456</v>
      </c>
      <c r="G45" s="19">
        <f t="shared" si="0"/>
        <v>930931.13700186531</v>
      </c>
      <c r="H45" s="20">
        <f t="shared" si="1"/>
        <v>31619471.820227224</v>
      </c>
      <c r="I45" s="4"/>
    </row>
    <row r="46" spans="1:9" x14ac:dyDescent="0.2">
      <c r="A46" s="1">
        <v>41</v>
      </c>
      <c r="B46" s="19">
        <f t="shared" si="2"/>
        <v>66433913.668264315</v>
      </c>
      <c r="C46" s="19">
        <f t="shared" si="3"/>
        <v>646.10797397351496</v>
      </c>
      <c r="D46" s="19">
        <f t="shared" si="4"/>
        <v>990.22376170801351</v>
      </c>
      <c r="E46" s="19">
        <f t="shared" si="5"/>
        <v>1636.3317356815285</v>
      </c>
      <c r="F46" s="19">
        <v>590</v>
      </c>
      <c r="G46" s="19">
        <f t="shared" si="0"/>
        <v>1094810.10109432</v>
      </c>
      <c r="H46" s="20">
        <f t="shared" si="1"/>
        <v>30130431.820227224</v>
      </c>
      <c r="I46" s="4"/>
    </row>
    <row r="47" spans="1:9" x14ac:dyDescent="0.2">
      <c r="A47" s="1">
        <v>42</v>
      </c>
      <c r="B47" s="19">
        <f t="shared" si="2"/>
        <v>66433665.576162495</v>
      </c>
      <c r="C47" s="19">
        <f t="shared" si="3"/>
        <v>743.88179913459135</v>
      </c>
      <c r="D47" s="19">
        <f t="shared" si="4"/>
        <v>1140.5420383652217</v>
      </c>
      <c r="E47" s="19">
        <f t="shared" si="5"/>
        <v>1884.4238374998131</v>
      </c>
      <c r="F47" s="19">
        <v>797</v>
      </c>
      <c r="G47" s="19">
        <f t="shared" si="0"/>
        <v>1182490.6023628199</v>
      </c>
      <c r="H47" s="20">
        <f t="shared" si="1"/>
        <v>27900785.387391403</v>
      </c>
      <c r="I47" s="4"/>
    </row>
    <row r="48" spans="1:9" x14ac:dyDescent="0.2">
      <c r="A48" s="1">
        <v>43</v>
      </c>
      <c r="B48" s="19">
        <f t="shared" si="2"/>
        <v>66433379.942000255</v>
      </c>
      <c r="C48" s="19">
        <f t="shared" si="3"/>
        <v>856.45041414518357</v>
      </c>
      <c r="D48" s="19">
        <f t="shared" si="4"/>
        <v>1313.6075855908607</v>
      </c>
      <c r="E48" s="19">
        <f t="shared" si="5"/>
        <v>2170.0579997360442</v>
      </c>
      <c r="F48" s="19">
        <v>1061</v>
      </c>
      <c r="G48" s="19">
        <f t="shared" si="0"/>
        <v>1230009.6467785153</v>
      </c>
      <c r="H48" s="20">
        <f t="shared" si="1"/>
        <v>25181522.342615284</v>
      </c>
      <c r="I48" s="4"/>
    </row>
    <row r="49" spans="1:9" x14ac:dyDescent="0.2">
      <c r="A49" s="1">
        <v>44</v>
      </c>
      <c r="B49" s="19">
        <f t="shared" si="2"/>
        <v>66433051.0853929</v>
      </c>
      <c r="C49" s="19">
        <f t="shared" si="3"/>
        <v>986.05216707820796</v>
      </c>
      <c r="D49" s="19">
        <f t="shared" si="4"/>
        <v>1512.8624400154456</v>
      </c>
      <c r="E49" s="19">
        <f t="shared" si="5"/>
        <v>2498.9146070936536</v>
      </c>
      <c r="F49" s="19">
        <v>1391</v>
      </c>
      <c r="G49" s="19">
        <f t="shared" si="0"/>
        <v>1227474.7766114848</v>
      </c>
      <c r="H49" s="20">
        <f t="shared" si="1"/>
        <v>21978463.536645137</v>
      </c>
      <c r="I49" s="4"/>
    </row>
    <row r="50" spans="1:9" x14ac:dyDescent="0.2">
      <c r="A50" s="1">
        <v>45</v>
      </c>
      <c r="B50" s="19">
        <f t="shared" si="2"/>
        <v>66432672.466666356</v>
      </c>
      <c r="C50" s="19">
        <f t="shared" si="3"/>
        <v>1135.2639393363811</v>
      </c>
      <c r="D50" s="19">
        <f t="shared" si="4"/>
        <v>1742.2693943016616</v>
      </c>
      <c r="E50" s="19">
        <f t="shared" si="5"/>
        <v>2877.5333336380427</v>
      </c>
      <c r="F50" s="19">
        <v>1543</v>
      </c>
      <c r="G50" s="19">
        <f t="shared" si="0"/>
        <v>1780979.2185910672</v>
      </c>
      <c r="H50" s="20">
        <f t="shared" si="1"/>
        <v>20576379.238137674</v>
      </c>
      <c r="I50" s="4"/>
    </row>
    <row r="51" spans="1:9" x14ac:dyDescent="0.2">
      <c r="A51" s="1">
        <v>46</v>
      </c>
      <c r="B51" s="19">
        <f t="shared" si="2"/>
        <v>66432236.556932941</v>
      </c>
      <c r="C51" s="19">
        <f t="shared" si="3"/>
        <v>1307.0523094679315</v>
      </c>
      <c r="D51" s="19">
        <f t="shared" si="4"/>
        <v>2006.3907575819007</v>
      </c>
      <c r="E51" s="19">
        <f t="shared" si="5"/>
        <v>3313.4430670498323</v>
      </c>
      <c r="F51" s="19">
        <v>1950</v>
      </c>
      <c r="G51" s="19">
        <f t="shared" si="0"/>
        <v>1858976.9970862535</v>
      </c>
      <c r="H51" s="20">
        <f t="shared" si="1"/>
        <v>17049627.044107821</v>
      </c>
      <c r="I51" s="4"/>
    </row>
    <row r="52" spans="1:9" x14ac:dyDescent="0.2">
      <c r="A52" s="1">
        <v>47</v>
      </c>
      <c r="B52" s="19">
        <f t="shared" si="2"/>
        <v>66431734.688543156</v>
      </c>
      <c r="C52" s="19">
        <f t="shared" si="3"/>
        <v>1504.8324375773709</v>
      </c>
      <c r="D52" s="19">
        <f t="shared" si="4"/>
        <v>2310.4790192570263</v>
      </c>
      <c r="E52" s="19">
        <f t="shared" si="5"/>
        <v>3815.3114568343972</v>
      </c>
      <c r="F52" s="19">
        <v>2626</v>
      </c>
      <c r="G52" s="19">
        <f t="shared" si="0"/>
        <v>1414461.7413575561</v>
      </c>
      <c r="H52" s="20">
        <f t="shared" si="1"/>
        <v>11924033.611272</v>
      </c>
      <c r="I52" s="4"/>
    </row>
    <row r="53" spans="1:9" x14ac:dyDescent="0.2">
      <c r="A53" s="1">
        <v>48</v>
      </c>
      <c r="B53" s="19">
        <f t="shared" si="2"/>
        <v>66431156.882956162</v>
      </c>
      <c r="C53" s="19">
        <f t="shared" si="3"/>
        <v>1732.5358314613609</v>
      </c>
      <c r="D53" s="19">
        <f t="shared" si="4"/>
        <v>2660.5812123678152</v>
      </c>
      <c r="E53" s="19">
        <f t="shared" si="5"/>
        <v>4393.1170438291756</v>
      </c>
      <c r="F53" s="19">
        <v>3269</v>
      </c>
      <c r="G53" s="19">
        <f t="shared" si="0"/>
        <v>1263639.1282272446</v>
      </c>
      <c r="H53" s="20">
        <f t="shared" si="1"/>
        <v>7896771.0590331936</v>
      </c>
      <c r="I53" s="4"/>
    </row>
    <row r="54" spans="1:9" x14ac:dyDescent="0.2">
      <c r="A54" s="1">
        <v>49</v>
      </c>
      <c r="B54" s="19">
        <f t="shared" si="2"/>
        <v>66430491.652628146</v>
      </c>
      <c r="C54" s="19">
        <f t="shared" si="3"/>
        <v>1994.6883289534837</v>
      </c>
      <c r="D54" s="19">
        <f t="shared" si="4"/>
        <v>3063.6590428897002</v>
      </c>
      <c r="E54" s="19">
        <f t="shared" si="5"/>
        <v>5058.3473718431842</v>
      </c>
      <c r="F54" s="19">
        <v>3983</v>
      </c>
      <c r="G54" s="19">
        <f t="shared" si="0"/>
        <v>1156371.9701300433</v>
      </c>
      <c r="H54" s="20">
        <f t="shared" si="1"/>
        <v>4393716.5515705068</v>
      </c>
      <c r="I54" s="4"/>
    </row>
    <row r="55" spans="1:9" x14ac:dyDescent="0.2">
      <c r="A55" s="1">
        <v>50</v>
      </c>
      <c r="B55" s="19">
        <f t="shared" si="2"/>
        <v>66429725.773008436</v>
      </c>
      <c r="C55" s="19">
        <f t="shared" si="3"/>
        <v>2296.4998297805969</v>
      </c>
      <c r="D55" s="19">
        <f t="shared" si="4"/>
        <v>3527.7271617716765</v>
      </c>
      <c r="E55" s="19">
        <f t="shared" si="5"/>
        <v>5824.2269915522738</v>
      </c>
      <c r="F55" s="19">
        <v>5018</v>
      </c>
      <c r="G55" s="19">
        <f t="shared" si="0"/>
        <v>650001.9619074302</v>
      </c>
      <c r="H55" s="20">
        <f t="shared" si="1"/>
        <v>1125974.3873914017</v>
      </c>
      <c r="I55" s="4"/>
    </row>
    <row r="56" spans="1:9" x14ac:dyDescent="0.2">
      <c r="A56" s="1">
        <v>51</v>
      </c>
      <c r="B56" s="19">
        <f t="shared" si="2"/>
        <v>66428844.020148598</v>
      </c>
      <c r="C56" s="19">
        <f t="shared" si="3"/>
        <v>2643.9675381212801</v>
      </c>
      <c r="D56" s="19">
        <f t="shared" si="4"/>
        <v>4062.0123132660951</v>
      </c>
      <c r="E56" s="19">
        <f t="shared" si="5"/>
        <v>6705.9798513873757</v>
      </c>
      <c r="F56" s="19">
        <v>5683</v>
      </c>
      <c r="G56" s="19">
        <f t="shared" si="0"/>
        <v>1046487.7763445373</v>
      </c>
      <c r="H56" s="20">
        <f t="shared" si="1"/>
        <v>156910.58142125217</v>
      </c>
      <c r="I56" s="4"/>
    </row>
    <row r="57" spans="1:9" x14ac:dyDescent="0.2">
      <c r="A57" s="1">
        <v>52</v>
      </c>
      <c r="B57" s="19">
        <f t="shared" si="2"/>
        <v>66427828.868759066</v>
      </c>
      <c r="C57" s="19">
        <f t="shared" si="3"/>
        <v>3043.9947380819131</v>
      </c>
      <c r="D57" s="19">
        <f t="shared" si="4"/>
        <v>4677.136502840458</v>
      </c>
      <c r="E57" s="19">
        <f t="shared" si="5"/>
        <v>7721.131240922371</v>
      </c>
      <c r="F57" s="19">
        <v>6650</v>
      </c>
      <c r="G57" s="19">
        <f t="shared" si="0"/>
        <v>1147322.1352798985</v>
      </c>
      <c r="H57" s="20">
        <f t="shared" si="1"/>
        <v>325904.65604811732</v>
      </c>
      <c r="I57" s="4"/>
    </row>
    <row r="58" spans="1:9" x14ac:dyDescent="0.2">
      <c r="A58" s="1">
        <v>53</v>
      </c>
      <c r="B58" s="19">
        <f t="shared" si="2"/>
        <v>66426660.144778512</v>
      </c>
      <c r="C58" s="19">
        <f t="shared" si="3"/>
        <v>3504.527423044794</v>
      </c>
      <c r="D58" s="19">
        <f t="shared" si="4"/>
        <v>5385.3277984347133</v>
      </c>
      <c r="E58" s="19">
        <f t="shared" si="5"/>
        <v>8889.8552214795072</v>
      </c>
      <c r="F58" s="19">
        <v>8077</v>
      </c>
      <c r="G58" s="19">
        <f t="shared" si="0"/>
        <v>660733.61108649871</v>
      </c>
      <c r="H58" s="20">
        <f t="shared" si="1"/>
        <v>3991526.8799287137</v>
      </c>
      <c r="I58" s="4"/>
    </row>
    <row r="59" spans="1:9" x14ac:dyDescent="0.2">
      <c r="A59" s="1">
        <v>54</v>
      </c>
      <c r="B59" s="19">
        <f t="shared" si="2"/>
        <v>66425314.625639766</v>
      </c>
      <c r="C59" s="19">
        <f t="shared" si="3"/>
        <v>4034.7114414228863</v>
      </c>
      <c r="D59" s="19">
        <f t="shared" si="4"/>
        <v>6200.6629188020934</v>
      </c>
      <c r="E59" s="19">
        <f t="shared" si="5"/>
        <v>10235.37436022498</v>
      </c>
      <c r="F59" s="19">
        <v>9529</v>
      </c>
      <c r="G59" s="19">
        <f t="shared" si="0"/>
        <v>498964.73678324936</v>
      </c>
      <c r="H59" s="20">
        <f t="shared" si="1"/>
        <v>11901676.133660056</v>
      </c>
      <c r="I59" s="4"/>
    </row>
    <row r="60" spans="1:9" x14ac:dyDescent="0.2">
      <c r="A60" s="1">
        <v>55</v>
      </c>
      <c r="B60" s="19">
        <f t="shared" si="2"/>
        <v>66423765.580406383</v>
      </c>
      <c r="C60" s="19">
        <f t="shared" si="3"/>
        <v>4645.0732114929633</v>
      </c>
      <c r="D60" s="19">
        <f t="shared" si="4"/>
        <v>7139.3463821154091</v>
      </c>
      <c r="E60" s="19">
        <f t="shared" si="5"/>
        <v>11784.419593608372</v>
      </c>
      <c r="F60" s="19">
        <v>11658</v>
      </c>
      <c r="G60" s="19">
        <f t="shared" si="0"/>
        <v>15981.913648106045</v>
      </c>
      <c r="H60" s="20">
        <f t="shared" si="1"/>
        <v>31123908.715749606</v>
      </c>
      <c r="I60" s="4"/>
    </row>
    <row r="61" spans="1:9" x14ac:dyDescent="0.2">
      <c r="A61" s="1">
        <v>56</v>
      </c>
      <c r="B61" s="19">
        <f t="shared" si="2"/>
        <v>66421982.240798756</v>
      </c>
      <c r="C61" s="19">
        <f t="shared" si="3"/>
        <v>5347.727503005839</v>
      </c>
      <c r="D61" s="19">
        <f t="shared" si="4"/>
        <v>8220.0316982307122</v>
      </c>
      <c r="E61" s="19">
        <f t="shared" si="5"/>
        <v>13567.759201236551</v>
      </c>
      <c r="F61" s="19">
        <v>14543</v>
      </c>
      <c r="G61" s="19">
        <f t="shared" si="0"/>
        <v>951094.61557276954</v>
      </c>
      <c r="H61" s="20">
        <f t="shared" si="1"/>
        <v>71637274.760525733</v>
      </c>
      <c r="I61" s="4"/>
    </row>
    <row r="62" spans="1:9" x14ac:dyDescent="0.2">
      <c r="A62" s="1">
        <v>57</v>
      </c>
      <c r="B62" s="19">
        <f t="shared" si="2"/>
        <v>66419929.192808092</v>
      </c>
      <c r="C62" s="19">
        <f t="shared" si="3"/>
        <v>6156.6162901521466</v>
      </c>
      <c r="D62" s="19">
        <f t="shared" si="4"/>
        <v>9464.1909017466623</v>
      </c>
      <c r="E62" s="19">
        <f t="shared" si="5"/>
        <v>15620.80719189881</v>
      </c>
      <c r="F62" s="19">
        <v>17089</v>
      </c>
      <c r="G62" s="19">
        <f t="shared" si="0"/>
        <v>2155590.1217600582</v>
      </c>
      <c r="H62" s="20">
        <f t="shared" si="1"/>
        <v>121217470.76052575</v>
      </c>
      <c r="I62" s="4"/>
    </row>
    <row r="63" spans="1:9" x14ac:dyDescent="0.2">
      <c r="A63" s="1">
        <v>58</v>
      </c>
      <c r="B63" s="19">
        <f t="shared" si="2"/>
        <v>66417565.677088544</v>
      </c>
      <c r="C63" s="19">
        <f t="shared" si="3"/>
        <v>7087.7832567786036</v>
      </c>
      <c r="D63" s="19">
        <f t="shared" si="4"/>
        <v>10896.539654670893</v>
      </c>
      <c r="E63" s="19">
        <f t="shared" si="5"/>
        <v>17984.322911449497</v>
      </c>
      <c r="F63" s="19">
        <v>19522</v>
      </c>
      <c r="G63" s="19">
        <f t="shared" si="0"/>
        <v>2364450.8286531512</v>
      </c>
      <c r="H63" s="20">
        <f t="shared" si="1"/>
        <v>180711038.74560037</v>
      </c>
      <c r="I63" s="5"/>
    </row>
    <row r="64" spans="1:9" x14ac:dyDescent="0.2">
      <c r="A64" s="1">
        <v>59</v>
      </c>
      <c r="B64" s="19">
        <f t="shared" si="2"/>
        <v>66414844.784598075</v>
      </c>
      <c r="C64" s="19">
        <f t="shared" si="3"/>
        <v>8159.6891886625563</v>
      </c>
      <c r="D64" s="19">
        <f t="shared" si="4"/>
        <v>12545.526213258772</v>
      </c>
      <c r="E64" s="19">
        <f t="shared" si="5"/>
        <v>20705.215401921327</v>
      </c>
      <c r="F64" s="19">
        <v>22141</v>
      </c>
      <c r="G64" s="19">
        <f t="shared" si="0"/>
        <v>2061477.4120799375</v>
      </c>
      <c r="H64" s="20">
        <f t="shared" si="1"/>
        <v>257984008.31276456</v>
      </c>
      <c r="I64" s="5"/>
    </row>
    <row r="65" spans="1:9" x14ac:dyDescent="0.2">
      <c r="A65" s="1">
        <v>60</v>
      </c>
      <c r="B65" s="19">
        <f t="shared" si="2"/>
        <v>66411712.532000713</v>
      </c>
      <c r="C65" s="19">
        <f t="shared" si="3"/>
        <v>9393.5742278017224</v>
      </c>
      <c r="D65" s="19">
        <f t="shared" si="4"/>
        <v>14443.893771478208</v>
      </c>
      <c r="E65" s="19">
        <f t="shared" si="5"/>
        <v>23837.467999279928</v>
      </c>
      <c r="F65" s="19">
        <v>25150</v>
      </c>
      <c r="G65" s="19">
        <f t="shared" si="0"/>
        <v>1722740.2529142343</v>
      </c>
      <c r="H65" s="20">
        <f t="shared" si="1"/>
        <v>363698486.7456004</v>
      </c>
      <c r="I65" s="5"/>
    </row>
    <row r="66" spans="1:9" x14ac:dyDescent="0.2">
      <c r="A66" s="1">
        <v>61</v>
      </c>
      <c r="B66" s="19">
        <f t="shared" si="2"/>
        <v>66408106.799117342</v>
      </c>
      <c r="C66" s="19">
        <f t="shared" si="3"/>
        <v>10813.873799013982</v>
      </c>
      <c r="D66" s="19">
        <f t="shared" si="4"/>
        <v>16629.327083639437</v>
      </c>
      <c r="E66" s="19">
        <f t="shared" si="5"/>
        <v>27443.200882653418</v>
      </c>
      <c r="F66" s="19">
        <v>29474</v>
      </c>
      <c r="G66" s="19">
        <f t="shared" si="0"/>
        <v>4124145.0550156552</v>
      </c>
      <c r="H66" s="20">
        <f t="shared" si="1"/>
        <v>547320438.14858544</v>
      </c>
      <c r="I66" s="5"/>
    </row>
    <row r="67" spans="1:9" x14ac:dyDescent="0.2">
      <c r="A67" s="1">
        <v>62</v>
      </c>
      <c r="B67" s="19">
        <f t="shared" si="2"/>
        <v>66403956.108188175</v>
      </c>
      <c r="C67" s="19">
        <f t="shared" si="3"/>
        <v>12448.69595866515</v>
      </c>
      <c r="D67" s="19">
        <f t="shared" si="4"/>
        <v>19145.195853157133</v>
      </c>
      <c r="E67" s="19">
        <f t="shared" si="5"/>
        <v>31593.891811822283</v>
      </c>
      <c r="F67" s="19">
        <v>33718</v>
      </c>
      <c r="G67" s="19">
        <f t="shared" si="0"/>
        <v>4511835.5950836251</v>
      </c>
      <c r="H67" s="20">
        <f t="shared" si="1"/>
        <v>763907720.65604818</v>
      </c>
      <c r="I67" s="5"/>
    </row>
    <row r="68" spans="1:9" x14ac:dyDescent="0.2">
      <c r="A68" s="1">
        <v>63</v>
      </c>
      <c r="B68" s="19">
        <f t="shared" si="2"/>
        <v>66399178.221854888</v>
      </c>
      <c r="C68" s="19">
        <f t="shared" si="3"/>
        <v>14330.368967683411</v>
      </c>
      <c r="D68" s="19">
        <f t="shared" si="4"/>
        <v>22041.409177422349</v>
      </c>
      <c r="E68" s="19">
        <f t="shared" si="5"/>
        <v>36371.77814510576</v>
      </c>
      <c r="F68" s="19">
        <v>38168</v>
      </c>
      <c r="G68" s="19">
        <f t="shared" si="0"/>
        <v>3226412.9519997044</v>
      </c>
      <c r="H68" s="20">
        <f t="shared" si="1"/>
        <v>1029696257.969481</v>
      </c>
      <c r="I68" s="5"/>
    </row>
    <row r="69" spans="1:9" x14ac:dyDescent="0.2">
      <c r="A69" s="1">
        <v>64</v>
      </c>
      <c r="B69" s="19">
        <f t="shared" si="2"/>
        <v>66393678.533549547</v>
      </c>
      <c r="C69" s="19">
        <f t="shared" si="3"/>
        <v>16496.069063847608</v>
      </c>
      <c r="D69" s="19">
        <f t="shared" si="4"/>
        <v>25375.397386601155</v>
      </c>
      <c r="E69" s="19">
        <f t="shared" si="5"/>
        <v>41871.466450448759</v>
      </c>
      <c r="F69" s="19">
        <v>41903</v>
      </c>
      <c r="G69" s="19">
        <f t="shared" si="0"/>
        <v>994.36474730056307</v>
      </c>
      <c r="H69" s="20">
        <f t="shared" si="1"/>
        <v>1283350421.0291824</v>
      </c>
      <c r="I69" s="5"/>
    </row>
    <row r="70" spans="1:9" x14ac:dyDescent="0.2">
      <c r="A70" s="1">
        <v>65</v>
      </c>
      <c r="B70" s="19">
        <f t="shared" si="2"/>
        <v>66387348.220357612</v>
      </c>
      <c r="C70" s="19">
        <f t="shared" si="3"/>
        <v>18988.539707505061</v>
      </c>
      <c r="D70" s="19">
        <f t="shared" si="4"/>
        <v>29213.239934876998</v>
      </c>
      <c r="E70" s="19">
        <f t="shared" si="5"/>
        <v>48201.779642382055</v>
      </c>
      <c r="F70" s="19">
        <v>47806</v>
      </c>
      <c r="G70" s="19">
        <f t="shared" ref="G70:G71" si="6">(E70-F70)^2</f>
        <v>156641.52532406701</v>
      </c>
      <c r="H70" s="20">
        <f t="shared" ref="H70:H71" si="7">(F70-$K$19)^2</f>
        <v>1741132564.3575406</v>
      </c>
      <c r="I70" s="5"/>
    </row>
    <row r="71" spans="1:9" ht="17" thickBot="1" x14ac:dyDescent="0.25">
      <c r="A71" s="2">
        <v>66</v>
      </c>
      <c r="B71" s="21">
        <f t="shared" ref="B71" si="8">B70+$K$9*(-$K$6*C70*B70)/$K$8</f>
        <v>66380062.124371171</v>
      </c>
      <c r="C71" s="21">
        <f t="shared" ref="C71" si="9">C70+$K$9*($K$6*C70*B70/$K$8 - $K$7*C70)</f>
        <v>21856.915003214537</v>
      </c>
      <c r="D71" s="21">
        <f t="shared" ref="D71" si="10">D70+$K$9*($K$7*C70)</f>
        <v>33630.960625608066</v>
      </c>
      <c r="E71" s="21">
        <f t="shared" ref="E71" si="11">C71+D71</f>
        <v>55487.8756288226</v>
      </c>
      <c r="F71" s="21">
        <v>51608</v>
      </c>
      <c r="G71" s="21">
        <f t="shared" si="6"/>
        <v>15053434.895131562</v>
      </c>
      <c r="H71" s="22">
        <f t="shared" si="7"/>
        <v>2072878968.4172423</v>
      </c>
      <c r="I71" s="5"/>
    </row>
    <row r="72" spans="1:9" ht="32" customHeight="1" x14ac:dyDescent="0.2">
      <c r="A72" s="7"/>
      <c r="F72" s="7" t="s">
        <v>19</v>
      </c>
      <c r="G72" s="16">
        <f>SUM(G5:G71)</f>
        <v>57013348.17233488</v>
      </c>
      <c r="H72" s="16">
        <f>SUM(H5:H71)</f>
        <v>10136375135.044775</v>
      </c>
      <c r="I72" s="8" t="s">
        <v>20</v>
      </c>
    </row>
    <row r="73" spans="1:9" ht="16" customHeight="1" x14ac:dyDescent="0.2">
      <c r="G73" s="30" t="s">
        <v>10</v>
      </c>
      <c r="H73" s="7"/>
    </row>
    <row r="74" spans="1:9" x14ac:dyDescent="0.2">
      <c r="G74" s="30"/>
      <c r="H74" s="7"/>
    </row>
    <row r="75" spans="1:9" x14ac:dyDescent="0.2">
      <c r="G75" s="30"/>
    </row>
    <row r="76" spans="1:9" x14ac:dyDescent="0.2">
      <c r="G76" s="30"/>
    </row>
  </sheetData>
  <mergeCells count="9">
    <mergeCell ref="G73:G76"/>
    <mergeCell ref="B2:D3"/>
    <mergeCell ref="E2:E3"/>
    <mergeCell ref="J5:K5"/>
    <mergeCell ref="M6:N7"/>
    <mergeCell ref="M11:Q17"/>
    <mergeCell ref="M9:Q9"/>
    <mergeCell ref="J19:J20"/>
    <mergeCell ref="K19:K2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Gavin Abernethy</dc:creator>
  <cp:lastModifiedBy>Gavin Abernethy</cp:lastModifiedBy>
  <dcterms:created xsi:type="dcterms:W3CDTF">2020-04-16T11:53:19Z</dcterms:created>
  <dcterms:modified xsi:type="dcterms:W3CDTF">2020-09-08T17:30:57Z</dcterms:modified>
</cp:coreProperties>
</file>