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1295" windowHeight="5325" activeTab="3"/>
  </bookViews>
  <sheets>
    <sheet name="User Input Pricing" sheetId="12" r:id="rId1"/>
    <sheet name="User Input Traffic" sheetId="11" r:id="rId2"/>
    <sheet name="Traffic" sheetId="2" r:id="rId3"/>
    <sheet name="Conversions" sheetId="17" r:id="rId4"/>
    <sheet name="Pricing" sheetId="14" r:id="rId5"/>
    <sheet name="Revenue" sheetId="4" r:id="rId6"/>
    <sheet name="Cost of Sales" sheetId="15" r:id="rId7"/>
    <sheet name="Operating Costs" sheetId="16" r:id="rId8"/>
    <sheet name="Costs" sheetId="5" r:id="rId9"/>
    <sheet name="P-Commerce Model" sheetId="18" r:id="rId10"/>
    <sheet name="Model" sheetId="6" r:id="rId11"/>
    <sheet name="Assumptions" sheetId="3" r:id="rId12"/>
  </sheets>
  <calcPr calcId="125725"/>
</workbook>
</file>

<file path=xl/calcChain.xml><?xml version="1.0" encoding="utf-8"?>
<calcChain xmlns="http://schemas.openxmlformats.org/spreadsheetml/2006/main">
  <c r="A14" i="5"/>
  <c r="A13"/>
  <c r="A12"/>
  <c r="A11"/>
  <c r="A10"/>
  <c r="A9"/>
  <c r="A8"/>
  <c r="A15" i="15"/>
  <c r="A196" s="1"/>
  <c r="A174"/>
  <c r="A152"/>
  <c r="A13"/>
  <c r="A150" s="1"/>
  <c r="A130"/>
  <c r="A128"/>
  <c r="A106"/>
  <c r="A84"/>
  <c r="A85"/>
  <c r="A62"/>
  <c r="A12"/>
  <c r="A216" s="1"/>
  <c r="A14"/>
  <c r="A129" s="1"/>
  <c r="A60"/>
  <c r="A11"/>
  <c r="A192" s="1"/>
  <c r="A10"/>
  <c r="A213" s="1"/>
  <c r="A9"/>
  <c r="A190" s="1"/>
  <c r="J4" i="11"/>
  <c r="I4"/>
  <c r="G4"/>
  <c r="F4"/>
  <c r="E4"/>
  <c r="D4"/>
  <c r="C4"/>
  <c r="B4"/>
  <c r="A172" i="15" l="1"/>
  <c r="A59"/>
  <c r="A81"/>
  <c r="A83"/>
  <c r="A102"/>
  <c r="A104"/>
  <c r="A124"/>
  <c r="A126"/>
  <c r="A147"/>
  <c r="A149"/>
  <c r="A151"/>
  <c r="A168"/>
  <c r="A170"/>
  <c r="A173"/>
  <c r="A191"/>
  <c r="A193"/>
  <c r="A195"/>
  <c r="A212"/>
  <c r="A215"/>
  <c r="A217"/>
  <c r="A58"/>
  <c r="A61"/>
  <c r="A63"/>
  <c r="A80"/>
  <c r="A82"/>
  <c r="A103"/>
  <c r="A105"/>
  <c r="A107"/>
  <c r="A125"/>
  <c r="A127"/>
  <c r="A146"/>
  <c r="A148"/>
  <c r="A169"/>
  <c r="A171"/>
  <c r="A194"/>
  <c r="A218"/>
  <c r="A64"/>
  <c r="A86"/>
  <c r="A108"/>
  <c r="L70" i="2"/>
  <c r="K70"/>
  <c r="L68"/>
  <c r="K68"/>
  <c r="L63"/>
  <c r="L64" s="1"/>
  <c r="L66" s="1"/>
  <c r="K63"/>
  <c r="K64" s="1"/>
  <c r="K66" s="1"/>
  <c r="G70"/>
  <c r="F70"/>
  <c r="E70"/>
  <c r="D70"/>
  <c r="C70"/>
  <c r="B70"/>
  <c r="G68"/>
  <c r="F68"/>
  <c r="E68"/>
  <c r="D68"/>
  <c r="C68"/>
  <c r="B68"/>
  <c r="C63"/>
  <c r="C64" s="1"/>
  <c r="C66" s="1"/>
  <c r="D63"/>
  <c r="D64" s="1"/>
  <c r="D66" s="1"/>
  <c r="E63"/>
  <c r="E64" s="1"/>
  <c r="E66" s="1"/>
  <c r="F63"/>
  <c r="F64" s="1"/>
  <c r="F66" s="1"/>
  <c r="G63"/>
  <c r="G64" s="1"/>
  <c r="G66" s="1"/>
  <c r="B63"/>
  <c r="B64" s="1"/>
  <c r="B66" s="1"/>
  <c r="D28"/>
  <c r="L53"/>
  <c r="L54" s="1"/>
  <c r="K53"/>
  <c r="K54" s="1"/>
  <c r="K55" s="1"/>
  <c r="K57" s="1"/>
  <c r="G53"/>
  <c r="F53"/>
  <c r="F54" s="1"/>
  <c r="F56" s="1"/>
  <c r="E53"/>
  <c r="E54" s="1"/>
  <c r="E55" s="1"/>
  <c r="E57" s="1"/>
  <c r="D53"/>
  <c r="D54" s="1"/>
  <c r="D56" s="1"/>
  <c r="C53"/>
  <c r="C54" s="1"/>
  <c r="C55" s="1"/>
  <c r="C57" s="1"/>
  <c r="B53"/>
  <c r="B54" s="1"/>
  <c r="B56" s="1"/>
  <c r="L60"/>
  <c r="K60"/>
  <c r="G60"/>
  <c r="F60"/>
  <c r="E60"/>
  <c r="D60"/>
  <c r="C60"/>
  <c r="B60"/>
  <c r="L58"/>
  <c r="K58"/>
  <c r="G58"/>
  <c r="F58"/>
  <c r="E58"/>
  <c r="D58"/>
  <c r="C58"/>
  <c r="B58"/>
  <c r="G54"/>
  <c r="G55" s="1"/>
  <c r="G57" s="1"/>
  <c r="B28" i="5"/>
  <c r="A50" i="15"/>
  <c r="A38"/>
  <c r="D10" i="16"/>
  <c r="E10"/>
  <c r="F10" s="1"/>
  <c r="C10"/>
  <c r="A208" i="15"/>
  <c r="A42" i="4"/>
  <c r="K27" i="14"/>
  <c r="K28"/>
  <c r="K29"/>
  <c r="K26"/>
  <c r="K22"/>
  <c r="J22"/>
  <c r="K16"/>
  <c r="K17"/>
  <c r="K18"/>
  <c r="K15"/>
  <c r="J16"/>
  <c r="J17"/>
  <c r="J18"/>
  <c r="J15"/>
  <c r="K9"/>
  <c r="K10"/>
  <c r="K11"/>
  <c r="K8"/>
  <c r="J9"/>
  <c r="J10"/>
  <c r="J11"/>
  <c r="J8"/>
  <c r="K4"/>
  <c r="J4"/>
  <c r="A31" i="17"/>
  <c r="A18"/>
  <c r="A5"/>
  <c r="A162" s="1"/>
  <c r="A7"/>
  <c r="A43" s="1"/>
  <c r="C170"/>
  <c r="D170"/>
  <c r="E170"/>
  <c r="F170"/>
  <c r="G170"/>
  <c r="H170"/>
  <c r="I170"/>
  <c r="B170"/>
  <c r="C163"/>
  <c r="D163"/>
  <c r="E163"/>
  <c r="F163"/>
  <c r="G163"/>
  <c r="H163"/>
  <c r="I163"/>
  <c r="B163"/>
  <c r="L50" i="2"/>
  <c r="L48"/>
  <c r="L43"/>
  <c r="L44" s="1"/>
  <c r="L45" s="1"/>
  <c r="L47" s="1"/>
  <c r="L40"/>
  <c r="L38"/>
  <c r="L33"/>
  <c r="L34" s="1"/>
  <c r="L35" s="1"/>
  <c r="L37" s="1"/>
  <c r="L30"/>
  <c r="L28"/>
  <c r="L23"/>
  <c r="L24" s="1"/>
  <c r="L20"/>
  <c r="L18"/>
  <c r="L13"/>
  <c r="L14" s="1"/>
  <c r="L15" s="1"/>
  <c r="L17" s="1"/>
  <c r="L10"/>
  <c r="L8"/>
  <c r="L3"/>
  <c r="L4" s="1"/>
  <c r="L5" s="1"/>
  <c r="L2"/>
  <c r="K2"/>
  <c r="A186" i="15"/>
  <c r="A164"/>
  <c r="A142"/>
  <c r="A120"/>
  <c r="A98"/>
  <c r="A76"/>
  <c r="A54"/>
  <c r="E3" i="14"/>
  <c r="C51" i="17"/>
  <c r="D51"/>
  <c r="E51"/>
  <c r="F51"/>
  <c r="G51"/>
  <c r="H51"/>
  <c r="I51"/>
  <c r="B51"/>
  <c r="L16" i="16"/>
  <c r="K16"/>
  <c r="L15"/>
  <c r="K15"/>
  <c r="L14"/>
  <c r="K14"/>
  <c r="L13"/>
  <c r="K13"/>
  <c r="B3" i="2"/>
  <c r="A49" i="15"/>
  <c r="A47"/>
  <c r="A46"/>
  <c r="A45"/>
  <c r="A44"/>
  <c r="A43"/>
  <c r="A42"/>
  <c r="A38" i="17"/>
  <c r="A128" s="1"/>
  <c r="A37"/>
  <c r="A111" s="1"/>
  <c r="A36"/>
  <c r="A94" s="1"/>
  <c r="A35"/>
  <c r="A34"/>
  <c r="A33"/>
  <c r="A32"/>
  <c r="A20" i="18"/>
  <c r="A29" i="5"/>
  <c r="A30"/>
  <c r="A31"/>
  <c r="A32"/>
  <c r="A33"/>
  <c r="A34"/>
  <c r="A35"/>
  <c r="A28"/>
  <c r="A12" i="17"/>
  <c r="A11"/>
  <c r="A10"/>
  <c r="A9"/>
  <c r="A8"/>
  <c r="A6"/>
  <c r="A145" s="1"/>
  <c r="A19"/>
  <c r="I153"/>
  <c r="H153"/>
  <c r="G153"/>
  <c r="F153"/>
  <c r="E153"/>
  <c r="D153"/>
  <c r="C153"/>
  <c r="B153"/>
  <c r="I146"/>
  <c r="H146"/>
  <c r="G146"/>
  <c r="F146"/>
  <c r="E146"/>
  <c r="D146"/>
  <c r="C146"/>
  <c r="B146"/>
  <c r="I136"/>
  <c r="H136"/>
  <c r="G136"/>
  <c r="F136"/>
  <c r="E136"/>
  <c r="D136"/>
  <c r="C136"/>
  <c r="B136"/>
  <c r="I129"/>
  <c r="H129"/>
  <c r="G129"/>
  <c r="F129"/>
  <c r="E129"/>
  <c r="D129"/>
  <c r="C129"/>
  <c r="B129"/>
  <c r="I119"/>
  <c r="H119"/>
  <c r="G119"/>
  <c r="F119"/>
  <c r="E119"/>
  <c r="D119"/>
  <c r="C119"/>
  <c r="B119"/>
  <c r="I112"/>
  <c r="H112"/>
  <c r="G112"/>
  <c r="F112"/>
  <c r="E112"/>
  <c r="D112"/>
  <c r="C112"/>
  <c r="B112"/>
  <c r="I102"/>
  <c r="H102"/>
  <c r="G102"/>
  <c r="F102"/>
  <c r="E102"/>
  <c r="D102"/>
  <c r="C102"/>
  <c r="B102"/>
  <c r="I95"/>
  <c r="H95"/>
  <c r="G95"/>
  <c r="F95"/>
  <c r="E95"/>
  <c r="D95"/>
  <c r="C95"/>
  <c r="B95"/>
  <c r="I85"/>
  <c r="H85"/>
  <c r="G85"/>
  <c r="F85"/>
  <c r="E85"/>
  <c r="D85"/>
  <c r="C85"/>
  <c r="B85"/>
  <c r="I78"/>
  <c r="H78"/>
  <c r="G78"/>
  <c r="F78"/>
  <c r="E78"/>
  <c r="D78"/>
  <c r="C78"/>
  <c r="B78"/>
  <c r="I68"/>
  <c r="H68"/>
  <c r="G68"/>
  <c r="F68"/>
  <c r="E68"/>
  <c r="D68"/>
  <c r="C68"/>
  <c r="B68"/>
  <c r="I61"/>
  <c r="H61"/>
  <c r="G61"/>
  <c r="F61"/>
  <c r="E61"/>
  <c r="D61"/>
  <c r="C61"/>
  <c r="B61"/>
  <c r="I44"/>
  <c r="H44"/>
  <c r="G44"/>
  <c r="F44"/>
  <c r="E44"/>
  <c r="D44"/>
  <c r="C44"/>
  <c r="B44"/>
  <c r="A25"/>
  <c r="A24"/>
  <c r="A23"/>
  <c r="A22"/>
  <c r="A77" s="1"/>
  <c r="A21"/>
  <c r="A60" s="1"/>
  <c r="A20"/>
  <c r="C34" i="5"/>
  <c r="D34"/>
  <c r="E34"/>
  <c r="F34"/>
  <c r="G34"/>
  <c r="H34"/>
  <c r="I34"/>
  <c r="C33"/>
  <c r="D33"/>
  <c r="E33"/>
  <c r="F33"/>
  <c r="G33"/>
  <c r="H33"/>
  <c r="I33"/>
  <c r="C32"/>
  <c r="D32"/>
  <c r="E32"/>
  <c r="C29"/>
  <c r="D29"/>
  <c r="E29"/>
  <c r="F29"/>
  <c r="G29"/>
  <c r="H29"/>
  <c r="I29"/>
  <c r="B29"/>
  <c r="B30"/>
  <c r="B31"/>
  <c r="B32"/>
  <c r="B33"/>
  <c r="B34"/>
  <c r="B35"/>
  <c r="C28"/>
  <c r="D28"/>
  <c r="E28"/>
  <c r="F28"/>
  <c r="G28"/>
  <c r="H28"/>
  <c r="I28"/>
  <c r="B18" i="16"/>
  <c r="B36" i="5" s="1"/>
  <c r="B24" i="6" s="1"/>
  <c r="I17" i="16"/>
  <c r="I35" i="5" s="1"/>
  <c r="H17" i="16"/>
  <c r="H35" i="5" s="1"/>
  <c r="G17" i="16"/>
  <c r="G35" i="5" s="1"/>
  <c r="F17" i="16"/>
  <c r="F35" i="5" s="1"/>
  <c r="E17" i="16"/>
  <c r="E35" i="5" s="1"/>
  <c r="D17" i="16"/>
  <c r="D35" i="5" s="1"/>
  <c r="C17" i="16"/>
  <c r="C35" i="5" s="1"/>
  <c r="L12" i="16"/>
  <c r="K12"/>
  <c r="L11"/>
  <c r="K11"/>
  <c r="K10"/>
  <c r="I9"/>
  <c r="I31" i="5" s="1"/>
  <c r="H9" i="16"/>
  <c r="H31" i="5" s="1"/>
  <c r="G9" i="16"/>
  <c r="G31" i="5" s="1"/>
  <c r="F9" i="16"/>
  <c r="E9"/>
  <c r="E31" i="5" s="1"/>
  <c r="D9" i="16"/>
  <c r="C9"/>
  <c r="C31" i="5" s="1"/>
  <c r="I8" i="16"/>
  <c r="H8"/>
  <c r="H30" i="5" s="1"/>
  <c r="G8" i="16"/>
  <c r="F8"/>
  <c r="F30" i="5" s="1"/>
  <c r="E8" i="16"/>
  <c r="D8"/>
  <c r="C8"/>
  <c r="L7"/>
  <c r="K7"/>
  <c r="L6"/>
  <c r="K6"/>
  <c r="A37" i="15"/>
  <c r="A35"/>
  <c r="A34"/>
  <c r="A33"/>
  <c r="A32"/>
  <c r="A31"/>
  <c r="A30"/>
  <c r="B4"/>
  <c r="B3"/>
  <c r="G31" i="14"/>
  <c r="G30"/>
  <c r="G29"/>
  <c r="G28"/>
  <c r="G27"/>
  <c r="G24"/>
  <c r="F24"/>
  <c r="G21"/>
  <c r="F21"/>
  <c r="G20"/>
  <c r="F20"/>
  <c r="G19"/>
  <c r="F19"/>
  <c r="G18"/>
  <c r="F18"/>
  <c r="G17"/>
  <c r="F17"/>
  <c r="G14"/>
  <c r="F14"/>
  <c r="G13"/>
  <c r="F13"/>
  <c r="G12"/>
  <c r="F12"/>
  <c r="G11"/>
  <c r="F11"/>
  <c r="G10"/>
  <c r="F10"/>
  <c r="G7"/>
  <c r="F7"/>
  <c r="G6"/>
  <c r="F6"/>
  <c r="G5"/>
  <c r="F5"/>
  <c r="G4"/>
  <c r="F4"/>
  <c r="G3"/>
  <c r="F3"/>
  <c r="C53"/>
  <c r="B53"/>
  <c r="A53"/>
  <c r="C52"/>
  <c r="B52"/>
  <c r="A52"/>
  <c r="C51"/>
  <c r="B51"/>
  <c r="A51"/>
  <c r="C50"/>
  <c r="B50"/>
  <c r="A50"/>
  <c r="C49"/>
  <c r="B49"/>
  <c r="A49"/>
  <c r="C48"/>
  <c r="B48"/>
  <c r="A48"/>
  <c r="C44"/>
  <c r="B44"/>
  <c r="A44"/>
  <c r="C43"/>
  <c r="B43"/>
  <c r="A43"/>
  <c r="C42"/>
  <c r="B42"/>
  <c r="A42"/>
  <c r="C41"/>
  <c r="B41"/>
  <c r="A41"/>
  <c r="C40"/>
  <c r="B40"/>
  <c r="A40"/>
  <c r="C39"/>
  <c r="B39"/>
  <c r="A39"/>
  <c r="C35"/>
  <c r="B35"/>
  <c r="A35"/>
  <c r="C34"/>
  <c r="B34"/>
  <c r="A34"/>
  <c r="C33"/>
  <c r="B33"/>
  <c r="A33"/>
  <c r="C32"/>
  <c r="B32"/>
  <c r="A32"/>
  <c r="C31"/>
  <c r="B31"/>
  <c r="A31"/>
  <c r="C30"/>
  <c r="B30"/>
  <c r="A30"/>
  <c r="C26"/>
  <c r="B26"/>
  <c r="A26"/>
  <c r="C25"/>
  <c r="B25"/>
  <c r="A25"/>
  <c r="C24"/>
  <c r="B24"/>
  <c r="A24"/>
  <c r="C23"/>
  <c r="B23"/>
  <c r="A23"/>
  <c r="C22"/>
  <c r="B22"/>
  <c r="A22"/>
  <c r="C21"/>
  <c r="B21"/>
  <c r="A21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8"/>
  <c r="B8"/>
  <c r="A8"/>
  <c r="C7"/>
  <c r="B7"/>
  <c r="A7"/>
  <c r="C6"/>
  <c r="B6"/>
  <c r="A6"/>
  <c r="C5"/>
  <c r="B5"/>
  <c r="A5"/>
  <c r="C4"/>
  <c r="B4"/>
  <c r="A4"/>
  <c r="B3"/>
  <c r="A3"/>
  <c r="A37" i="4"/>
  <c r="A32"/>
  <c r="A7"/>
  <c r="A12"/>
  <c r="A17"/>
  <c r="A22"/>
  <c r="A27"/>
  <c r="K28" i="2"/>
  <c r="K50"/>
  <c r="K48"/>
  <c r="K40"/>
  <c r="K38"/>
  <c r="K30"/>
  <c r="K20"/>
  <c r="K18"/>
  <c r="K43"/>
  <c r="K44" s="1"/>
  <c r="K33"/>
  <c r="K34" s="1"/>
  <c r="K35" s="1"/>
  <c r="K37" s="1"/>
  <c r="K23"/>
  <c r="K24" s="1"/>
  <c r="K13"/>
  <c r="K14" s="1"/>
  <c r="K16" s="1"/>
  <c r="K8"/>
  <c r="K10"/>
  <c r="K3"/>
  <c r="K4" s="1"/>
  <c r="K6" s="1"/>
  <c r="B5" i="3"/>
  <c r="B6" s="1"/>
  <c r="B3"/>
  <c r="G50" i="2"/>
  <c r="F50"/>
  <c r="E50"/>
  <c r="D50"/>
  <c r="C50"/>
  <c r="G48"/>
  <c r="F48"/>
  <c r="E48"/>
  <c r="D48"/>
  <c r="C48"/>
  <c r="G40"/>
  <c r="F40"/>
  <c r="E40"/>
  <c r="D40"/>
  <c r="C40"/>
  <c r="G38"/>
  <c r="F38"/>
  <c r="E38"/>
  <c r="D38"/>
  <c r="C38"/>
  <c r="D33"/>
  <c r="D34" s="1"/>
  <c r="D35" s="1"/>
  <c r="D37" s="1"/>
  <c r="G30"/>
  <c r="F30"/>
  <c r="E30"/>
  <c r="D30"/>
  <c r="C30"/>
  <c r="G28"/>
  <c r="F28"/>
  <c r="E28"/>
  <c r="C28"/>
  <c r="G20"/>
  <c r="G18"/>
  <c r="F20"/>
  <c r="F18"/>
  <c r="E20"/>
  <c r="E18"/>
  <c r="D20"/>
  <c r="D18"/>
  <c r="C20"/>
  <c r="C18"/>
  <c r="G43"/>
  <c r="G44" s="1"/>
  <c r="G45" s="1"/>
  <c r="G47" s="1"/>
  <c r="F43"/>
  <c r="F44" s="1"/>
  <c r="F45" s="1"/>
  <c r="F47" s="1"/>
  <c r="E43"/>
  <c r="E44" s="1"/>
  <c r="E45" s="1"/>
  <c r="E47" s="1"/>
  <c r="D43"/>
  <c r="D44" s="1"/>
  <c r="D45" s="1"/>
  <c r="D47" s="1"/>
  <c r="C43"/>
  <c r="C44" s="1"/>
  <c r="C45" s="1"/>
  <c r="C47" s="1"/>
  <c r="G33"/>
  <c r="F33"/>
  <c r="F34" s="1"/>
  <c r="F35" s="1"/>
  <c r="F37" s="1"/>
  <c r="E33"/>
  <c r="E34" s="1"/>
  <c r="E35" s="1"/>
  <c r="E37" s="1"/>
  <c r="C33"/>
  <c r="C34" s="1"/>
  <c r="C36" s="1"/>
  <c r="G23"/>
  <c r="G24" s="1"/>
  <c r="G25" s="1"/>
  <c r="G27" s="1"/>
  <c r="F23"/>
  <c r="F24" s="1"/>
  <c r="F25" s="1"/>
  <c r="F27" s="1"/>
  <c r="E23"/>
  <c r="E24" s="1"/>
  <c r="E25" s="1"/>
  <c r="E27" s="1"/>
  <c r="D23"/>
  <c r="D24" s="1"/>
  <c r="D25" s="1"/>
  <c r="D27" s="1"/>
  <c r="C23"/>
  <c r="C24" s="1"/>
  <c r="C25" s="1"/>
  <c r="C27" s="1"/>
  <c r="G13"/>
  <c r="G14" s="1"/>
  <c r="G15" s="1"/>
  <c r="G17" s="1"/>
  <c r="F13"/>
  <c r="F14" s="1"/>
  <c r="F15" s="1"/>
  <c r="F17" s="1"/>
  <c r="E13"/>
  <c r="E14" s="1"/>
  <c r="E15" s="1"/>
  <c r="E17" s="1"/>
  <c r="D13"/>
  <c r="D14" s="1"/>
  <c r="D15" s="1"/>
  <c r="D17" s="1"/>
  <c r="C13"/>
  <c r="C14" s="1"/>
  <c r="C15" s="1"/>
  <c r="C17" s="1"/>
  <c r="G10"/>
  <c r="F10"/>
  <c r="E10"/>
  <c r="D10"/>
  <c r="C10"/>
  <c r="G8"/>
  <c r="F8"/>
  <c r="E8"/>
  <c r="D8"/>
  <c r="C8"/>
  <c r="G3"/>
  <c r="G4" s="1"/>
  <c r="G6" s="1"/>
  <c r="G2"/>
  <c r="F3"/>
  <c r="F4" s="1"/>
  <c r="F6" s="1"/>
  <c r="E3"/>
  <c r="E4" s="1"/>
  <c r="E6" s="1"/>
  <c r="D3"/>
  <c r="D4" s="1"/>
  <c r="D5" s="1"/>
  <c r="D7" s="1"/>
  <c r="C3"/>
  <c r="C4" s="1"/>
  <c r="C5" s="1"/>
  <c r="C7" s="1"/>
  <c r="F2"/>
  <c r="E2"/>
  <c r="D2"/>
  <c r="C2"/>
  <c r="B2"/>
  <c r="A24" i="6"/>
  <c r="D146" i="15" l="1"/>
  <c r="C168"/>
  <c r="D174"/>
  <c r="D130"/>
  <c r="D86"/>
  <c r="D218"/>
  <c r="J5" i="14"/>
  <c r="J19"/>
  <c r="D152" i="15"/>
  <c r="D108"/>
  <c r="D196"/>
  <c r="I218"/>
  <c r="G218"/>
  <c r="E218"/>
  <c r="C218"/>
  <c r="L76" i="2"/>
  <c r="B218" i="15"/>
  <c r="H218"/>
  <c r="F218"/>
  <c r="I196"/>
  <c r="G196"/>
  <c r="E196"/>
  <c r="C196"/>
  <c r="B196"/>
  <c r="H196"/>
  <c r="F196"/>
  <c r="I174"/>
  <c r="G174"/>
  <c r="E174"/>
  <c r="C174"/>
  <c r="I152"/>
  <c r="G152"/>
  <c r="E152"/>
  <c r="C152"/>
  <c r="I130"/>
  <c r="G130"/>
  <c r="E130"/>
  <c r="C130"/>
  <c r="I108"/>
  <c r="G108"/>
  <c r="E108"/>
  <c r="C108"/>
  <c r="I86"/>
  <c r="G86"/>
  <c r="E86"/>
  <c r="C86"/>
  <c r="B174"/>
  <c r="H174"/>
  <c r="F174"/>
  <c r="B152"/>
  <c r="H152"/>
  <c r="F152"/>
  <c r="B130"/>
  <c r="H130"/>
  <c r="F130"/>
  <c r="L130" s="1"/>
  <c r="B108"/>
  <c r="H108"/>
  <c r="F108"/>
  <c r="B86"/>
  <c r="H86"/>
  <c r="F86"/>
  <c r="K218"/>
  <c r="E76" i="2"/>
  <c r="C76"/>
  <c r="F76"/>
  <c r="D76"/>
  <c r="K76"/>
  <c r="H64"/>
  <c r="B65"/>
  <c r="B67" s="1"/>
  <c r="D65"/>
  <c r="D67" s="1"/>
  <c r="F65"/>
  <c r="F67" s="1"/>
  <c r="K65"/>
  <c r="C65"/>
  <c r="C67" s="1"/>
  <c r="E65"/>
  <c r="E67" s="1"/>
  <c r="G65"/>
  <c r="G67" s="1"/>
  <c r="L65"/>
  <c r="H63"/>
  <c r="C63" i="15"/>
  <c r="E63"/>
  <c r="G63"/>
  <c r="I63"/>
  <c r="D63"/>
  <c r="F63"/>
  <c r="H63"/>
  <c r="B63"/>
  <c r="C151"/>
  <c r="E151"/>
  <c r="G151"/>
  <c r="I151"/>
  <c r="D151"/>
  <c r="F151"/>
  <c r="H151"/>
  <c r="B151"/>
  <c r="C107"/>
  <c r="E107"/>
  <c r="G107"/>
  <c r="I107"/>
  <c r="D107"/>
  <c r="F107"/>
  <c r="H107"/>
  <c r="B107"/>
  <c r="K56" i="2"/>
  <c r="C56"/>
  <c r="E56"/>
  <c r="G56"/>
  <c r="L56"/>
  <c r="L55"/>
  <c r="L57" s="1"/>
  <c r="H54"/>
  <c r="B55"/>
  <c r="B57" s="1"/>
  <c r="D55"/>
  <c r="D57" s="1"/>
  <c r="D78" s="1"/>
  <c r="F55"/>
  <c r="F57" s="1"/>
  <c r="H53"/>
  <c r="D18" i="16"/>
  <c r="D36" i="5" s="1"/>
  <c r="D24" i="6" s="1"/>
  <c r="J12" i="14"/>
  <c r="J28" s="1"/>
  <c r="J23"/>
  <c r="L7" i="2"/>
  <c r="L6"/>
  <c r="L16"/>
  <c r="L36"/>
  <c r="L46"/>
  <c r="B216" i="15" s="1"/>
  <c r="G10" i="16"/>
  <c r="F32" i="5"/>
  <c r="L26" i="2"/>
  <c r="L25"/>
  <c r="L27" s="1"/>
  <c r="G34"/>
  <c r="G35" s="1"/>
  <c r="G37" s="1"/>
  <c r="D124" i="15"/>
  <c r="D83"/>
  <c r="K8" i="16"/>
  <c r="E18"/>
  <c r="E36" i="5" s="1"/>
  <c r="E20" i="18" s="1"/>
  <c r="G18" i="16"/>
  <c r="G36" i="5" s="1"/>
  <c r="G20" i="18" s="1"/>
  <c r="K17" i="16"/>
  <c r="L17"/>
  <c r="B45" i="14"/>
  <c r="F8"/>
  <c r="F15"/>
  <c r="F22"/>
  <c r="B27"/>
  <c r="K9" i="16"/>
  <c r="L9"/>
  <c r="F31" i="5"/>
  <c r="D31"/>
  <c r="D30"/>
  <c r="I30"/>
  <c r="G30"/>
  <c r="E30"/>
  <c r="C30"/>
  <c r="C190" i="15"/>
  <c r="D191"/>
  <c r="B20" i="18"/>
  <c r="D20"/>
  <c r="I83" i="15"/>
  <c r="G83"/>
  <c r="E83"/>
  <c r="C83"/>
  <c r="I124"/>
  <c r="G124"/>
  <c r="E124"/>
  <c r="C124"/>
  <c r="I146"/>
  <c r="G146"/>
  <c r="E146"/>
  <c r="C146"/>
  <c r="H168"/>
  <c r="F168"/>
  <c r="D168"/>
  <c r="B168"/>
  <c r="H190"/>
  <c r="F190"/>
  <c r="D190"/>
  <c r="B190"/>
  <c r="I191"/>
  <c r="G191"/>
  <c r="E191"/>
  <c r="C191"/>
  <c r="B83"/>
  <c r="H83"/>
  <c r="F83"/>
  <c r="B124"/>
  <c r="H124"/>
  <c r="F124"/>
  <c r="B146"/>
  <c r="H146"/>
  <c r="F146"/>
  <c r="I168"/>
  <c r="G168"/>
  <c r="E168"/>
  <c r="I190"/>
  <c r="G190"/>
  <c r="E190"/>
  <c r="B191"/>
  <c r="H191"/>
  <c r="F191"/>
  <c r="B9" i="14"/>
  <c r="F18" i="16"/>
  <c r="F36" i="5" s="1"/>
  <c r="F24" i="6" s="1"/>
  <c r="L8" i="16"/>
  <c r="C18"/>
  <c r="F25" i="14"/>
  <c r="B18"/>
  <c r="B36"/>
  <c r="B54"/>
  <c r="K45" i="2"/>
  <c r="K47" s="1"/>
  <c r="K46"/>
  <c r="K26"/>
  <c r="K25"/>
  <c r="K27" s="1"/>
  <c r="K36"/>
  <c r="K15"/>
  <c r="K17" s="1"/>
  <c r="K5"/>
  <c r="C46"/>
  <c r="B84" i="15" s="1"/>
  <c r="E46" i="2"/>
  <c r="B128" i="15" s="1"/>
  <c r="G46" i="2"/>
  <c r="B172" i="15" s="1"/>
  <c r="D46" i="2"/>
  <c r="B106" i="15" s="1"/>
  <c r="F46" i="2"/>
  <c r="B150" i="15" s="1"/>
  <c r="D6" i="2"/>
  <c r="D16"/>
  <c r="F16"/>
  <c r="D26"/>
  <c r="F26"/>
  <c r="D36"/>
  <c r="F36"/>
  <c r="C6"/>
  <c r="C16"/>
  <c r="E16"/>
  <c r="G16"/>
  <c r="C26"/>
  <c r="E26"/>
  <c r="G26"/>
  <c r="E36"/>
  <c r="G36"/>
  <c r="G5"/>
  <c r="E5"/>
  <c r="F5"/>
  <c r="C35"/>
  <c r="C37" s="1"/>
  <c r="C78" s="1"/>
  <c r="K108" i="15" l="1"/>
  <c r="K152"/>
  <c r="L174"/>
  <c r="L218"/>
  <c r="L196"/>
  <c r="G24" i="6"/>
  <c r="L86" i="15"/>
  <c r="L108"/>
  <c r="L152"/>
  <c r="L67" i="2"/>
  <c r="L78" s="1"/>
  <c r="L77"/>
  <c r="K196" i="15"/>
  <c r="K67" i="2"/>
  <c r="K77"/>
  <c r="K86" i="15"/>
  <c r="K130"/>
  <c r="K174"/>
  <c r="E77" i="2"/>
  <c r="D77"/>
  <c r="G79" i="17" s="1"/>
  <c r="G84" s="1"/>
  <c r="G76" i="2"/>
  <c r="F77"/>
  <c r="G77"/>
  <c r="C77"/>
  <c r="H67"/>
  <c r="H65"/>
  <c r="H66"/>
  <c r="J26" i="14"/>
  <c r="D217" i="15"/>
  <c r="F217"/>
  <c r="H217"/>
  <c r="B217"/>
  <c r="C217"/>
  <c r="E217"/>
  <c r="G217"/>
  <c r="I217"/>
  <c r="D129"/>
  <c r="F129"/>
  <c r="H129"/>
  <c r="B129"/>
  <c r="C129"/>
  <c r="E129"/>
  <c r="G129"/>
  <c r="I129"/>
  <c r="C195"/>
  <c r="E195"/>
  <c r="G195"/>
  <c r="I195"/>
  <c r="D195"/>
  <c r="F195"/>
  <c r="H195"/>
  <c r="B195"/>
  <c r="L63"/>
  <c r="L107"/>
  <c r="L151"/>
  <c r="K7" i="2"/>
  <c r="D173" i="15"/>
  <c r="F173"/>
  <c r="H173"/>
  <c r="B173"/>
  <c r="C173"/>
  <c r="E173"/>
  <c r="G173"/>
  <c r="I173"/>
  <c r="D85"/>
  <c r="D14" s="1"/>
  <c r="D13" i="5" s="1"/>
  <c r="F85" i="15"/>
  <c r="H85"/>
  <c r="H14" s="1"/>
  <c r="H13" i="5" s="1"/>
  <c r="B85" i="15"/>
  <c r="C85"/>
  <c r="C14" s="1"/>
  <c r="C13" i="5" s="1"/>
  <c r="E85" i="15"/>
  <c r="E14" s="1"/>
  <c r="E13" i="5" s="1"/>
  <c r="G85" i="15"/>
  <c r="G14" s="1"/>
  <c r="G13" i="5" s="1"/>
  <c r="I85" i="15"/>
  <c r="K63"/>
  <c r="E24" i="6"/>
  <c r="F30" i="14"/>
  <c r="J29"/>
  <c r="J27"/>
  <c r="K107" i="15"/>
  <c r="K151"/>
  <c r="F14"/>
  <c r="F13" i="5" s="1"/>
  <c r="H57" i="2"/>
  <c r="H55"/>
  <c r="H56"/>
  <c r="C216" i="15"/>
  <c r="E216"/>
  <c r="G216"/>
  <c r="I216"/>
  <c r="D216"/>
  <c r="F216"/>
  <c r="H216"/>
  <c r="C213"/>
  <c r="E213"/>
  <c r="G213"/>
  <c r="I213"/>
  <c r="D213"/>
  <c r="F213"/>
  <c r="H213"/>
  <c r="B213"/>
  <c r="C214"/>
  <c r="E214"/>
  <c r="G214"/>
  <c r="I214"/>
  <c r="D214"/>
  <c r="F214"/>
  <c r="H214"/>
  <c r="B214"/>
  <c r="C215"/>
  <c r="E215"/>
  <c r="G215"/>
  <c r="I215"/>
  <c r="D215"/>
  <c r="F215"/>
  <c r="H215"/>
  <c r="B215"/>
  <c r="D212"/>
  <c r="F212"/>
  <c r="H212"/>
  <c r="B212"/>
  <c r="C212"/>
  <c r="E212"/>
  <c r="G212"/>
  <c r="I212"/>
  <c r="G32" i="5"/>
  <c r="H10" i="16"/>
  <c r="F31" i="14"/>
  <c r="F29"/>
  <c r="F28"/>
  <c r="E7" i="2"/>
  <c r="E78" s="1"/>
  <c r="K18" i="16"/>
  <c r="C36" i="5"/>
  <c r="F20" i="18"/>
  <c r="D127" i="15"/>
  <c r="F127"/>
  <c r="H127"/>
  <c r="B127"/>
  <c r="C127"/>
  <c r="E127"/>
  <c r="G127"/>
  <c r="I127"/>
  <c r="D126"/>
  <c r="F126"/>
  <c r="H126"/>
  <c r="B126"/>
  <c r="C126"/>
  <c r="E126"/>
  <c r="G126"/>
  <c r="I126"/>
  <c r="D169"/>
  <c r="F169"/>
  <c r="H169"/>
  <c r="B169"/>
  <c r="C169"/>
  <c r="E169"/>
  <c r="G169"/>
  <c r="I169"/>
  <c r="D81"/>
  <c r="F81"/>
  <c r="H81"/>
  <c r="B81"/>
  <c r="C81"/>
  <c r="E81"/>
  <c r="G81"/>
  <c r="I81"/>
  <c r="D149"/>
  <c r="F149"/>
  <c r="H149"/>
  <c r="B149"/>
  <c r="C149"/>
  <c r="E149"/>
  <c r="G149"/>
  <c r="I149"/>
  <c r="D148"/>
  <c r="F148"/>
  <c r="H148"/>
  <c r="B148"/>
  <c r="C148"/>
  <c r="E148"/>
  <c r="G148"/>
  <c r="I148"/>
  <c r="D147"/>
  <c r="F147"/>
  <c r="H147"/>
  <c r="B147"/>
  <c r="B153" s="1"/>
  <c r="C147"/>
  <c r="E147"/>
  <c r="G147"/>
  <c r="I147"/>
  <c r="D102"/>
  <c r="F102"/>
  <c r="H102"/>
  <c r="B102"/>
  <c r="C102"/>
  <c r="E102"/>
  <c r="G102"/>
  <c r="I102"/>
  <c r="D106"/>
  <c r="F106"/>
  <c r="H106"/>
  <c r="C106"/>
  <c r="E106"/>
  <c r="G106"/>
  <c r="I106"/>
  <c r="D128"/>
  <c r="F128"/>
  <c r="H128"/>
  <c r="C128"/>
  <c r="E128"/>
  <c r="G128"/>
  <c r="I128"/>
  <c r="D193"/>
  <c r="F193"/>
  <c r="H193"/>
  <c r="B193"/>
  <c r="C193"/>
  <c r="E193"/>
  <c r="G193"/>
  <c r="I193"/>
  <c r="D171"/>
  <c r="F171"/>
  <c r="H171"/>
  <c r="B171"/>
  <c r="C171"/>
  <c r="E171"/>
  <c r="G171"/>
  <c r="I171"/>
  <c r="D170"/>
  <c r="F170"/>
  <c r="H170"/>
  <c r="B170"/>
  <c r="C170"/>
  <c r="E170"/>
  <c r="G170"/>
  <c r="I170"/>
  <c r="C82"/>
  <c r="E82"/>
  <c r="G82"/>
  <c r="I82"/>
  <c r="B82"/>
  <c r="D82"/>
  <c r="F82"/>
  <c r="H82"/>
  <c r="D125"/>
  <c r="F125"/>
  <c r="H125"/>
  <c r="B125"/>
  <c r="C125"/>
  <c r="C131" s="1"/>
  <c r="E125"/>
  <c r="G125"/>
  <c r="G131" s="1"/>
  <c r="I125"/>
  <c r="D80"/>
  <c r="F80"/>
  <c r="H80"/>
  <c r="B80"/>
  <c r="C80"/>
  <c r="E80"/>
  <c r="G80"/>
  <c r="I80"/>
  <c r="D105"/>
  <c r="F105"/>
  <c r="H105"/>
  <c r="B105"/>
  <c r="C105"/>
  <c r="E105"/>
  <c r="G105"/>
  <c r="I105"/>
  <c r="D104"/>
  <c r="F104"/>
  <c r="H104"/>
  <c r="B104"/>
  <c r="C104"/>
  <c r="E104"/>
  <c r="G104"/>
  <c r="I104"/>
  <c r="D103"/>
  <c r="F103"/>
  <c r="H103"/>
  <c r="B103"/>
  <c r="C103"/>
  <c r="E103"/>
  <c r="G103"/>
  <c r="I103"/>
  <c r="D150"/>
  <c r="F150"/>
  <c r="H150"/>
  <c r="C150"/>
  <c r="E150"/>
  <c r="G150"/>
  <c r="I150"/>
  <c r="D172"/>
  <c r="F172"/>
  <c r="H172"/>
  <c r="C172"/>
  <c r="E172"/>
  <c r="G172"/>
  <c r="I172"/>
  <c r="D84"/>
  <c r="F84"/>
  <c r="H84"/>
  <c r="C84"/>
  <c r="E84"/>
  <c r="G84"/>
  <c r="I84"/>
  <c r="D192"/>
  <c r="F192"/>
  <c r="H192"/>
  <c r="B192"/>
  <c r="C192"/>
  <c r="E192"/>
  <c r="G192"/>
  <c r="I192"/>
  <c r="D194"/>
  <c r="F194"/>
  <c r="H194"/>
  <c r="B194"/>
  <c r="C194"/>
  <c r="E194"/>
  <c r="G194"/>
  <c r="I194"/>
  <c r="L190"/>
  <c r="L146"/>
  <c r="L83"/>
  <c r="L124"/>
  <c r="K124"/>
  <c r="L168"/>
  <c r="K168"/>
  <c r="L191"/>
  <c r="K191"/>
  <c r="K83"/>
  <c r="K146"/>
  <c r="C79" i="17"/>
  <c r="C84" s="1"/>
  <c r="K190" i="15"/>
  <c r="K79" i="2"/>
  <c r="G7"/>
  <c r="G78" s="1"/>
  <c r="F7"/>
  <c r="F78" s="1"/>
  <c r="J31" i="14" l="1"/>
  <c r="B79" i="17"/>
  <c r="B84" s="1"/>
  <c r="I131" i="15"/>
  <c r="I33" s="1"/>
  <c r="E131"/>
  <c r="B131"/>
  <c r="I79" i="17"/>
  <c r="I84" s="1"/>
  <c r="F79"/>
  <c r="F84" s="1"/>
  <c r="H131" i="15"/>
  <c r="D131"/>
  <c r="I219"/>
  <c r="I38" s="1"/>
  <c r="E219"/>
  <c r="B219"/>
  <c r="F219"/>
  <c r="B87"/>
  <c r="F131"/>
  <c r="K71" i="2"/>
  <c r="K69"/>
  <c r="K61"/>
  <c r="K59"/>
  <c r="K51"/>
  <c r="K49"/>
  <c r="K41"/>
  <c r="K39"/>
  <c r="K31"/>
  <c r="K29"/>
  <c r="K21"/>
  <c r="K19"/>
  <c r="K11"/>
  <c r="K9"/>
  <c r="L71"/>
  <c r="L69"/>
  <c r="L61"/>
  <c r="L59"/>
  <c r="L51"/>
  <c r="L49"/>
  <c r="L41"/>
  <c r="L39"/>
  <c r="L31"/>
  <c r="L29"/>
  <c r="L21"/>
  <c r="L19"/>
  <c r="L11"/>
  <c r="L9"/>
  <c r="G71"/>
  <c r="G69"/>
  <c r="G61"/>
  <c r="G59"/>
  <c r="G51"/>
  <c r="G49"/>
  <c r="G41"/>
  <c r="G39"/>
  <c r="G31"/>
  <c r="G29"/>
  <c r="G21"/>
  <c r="G19"/>
  <c r="G11"/>
  <c r="G9"/>
  <c r="E71"/>
  <c r="E69"/>
  <c r="E61"/>
  <c r="E59"/>
  <c r="E51"/>
  <c r="E49"/>
  <c r="E41"/>
  <c r="E39"/>
  <c r="E31"/>
  <c r="E29"/>
  <c r="E21"/>
  <c r="E19"/>
  <c r="E11"/>
  <c r="E9"/>
  <c r="C71"/>
  <c r="C69"/>
  <c r="C61"/>
  <c r="C59"/>
  <c r="C51"/>
  <c r="C49"/>
  <c r="C41"/>
  <c r="C39"/>
  <c r="C31"/>
  <c r="C29"/>
  <c r="C21"/>
  <c r="C19"/>
  <c r="C11"/>
  <c r="C9"/>
  <c r="F71"/>
  <c r="F69"/>
  <c r="F61"/>
  <c r="F59"/>
  <c r="F51"/>
  <c r="F49"/>
  <c r="F41"/>
  <c r="F39"/>
  <c r="F31"/>
  <c r="F29"/>
  <c r="F21"/>
  <c r="F19"/>
  <c r="F11"/>
  <c r="F9"/>
  <c r="D71"/>
  <c r="D69"/>
  <c r="D61"/>
  <c r="D59"/>
  <c r="D51"/>
  <c r="D49"/>
  <c r="D41"/>
  <c r="D39"/>
  <c r="D31"/>
  <c r="D29"/>
  <c r="D21"/>
  <c r="D19"/>
  <c r="D11"/>
  <c r="D81" s="1"/>
  <c r="D22" i="17" s="1"/>
  <c r="D9" i="2"/>
  <c r="K78"/>
  <c r="F80"/>
  <c r="B123" i="17" s="1"/>
  <c r="F81" i="2"/>
  <c r="G24" i="17" s="1"/>
  <c r="G87" i="15"/>
  <c r="C87"/>
  <c r="C31" s="1"/>
  <c r="H87"/>
  <c r="H31" s="1"/>
  <c r="D87"/>
  <c r="G219"/>
  <c r="C219"/>
  <c r="I87"/>
  <c r="E87"/>
  <c r="E31" s="1"/>
  <c r="F87"/>
  <c r="G109"/>
  <c r="C109"/>
  <c r="C32" s="1"/>
  <c r="H109"/>
  <c r="D109"/>
  <c r="G153"/>
  <c r="C153"/>
  <c r="C34" s="1"/>
  <c r="H153"/>
  <c r="I109"/>
  <c r="I32" s="1"/>
  <c r="E109"/>
  <c r="E32" s="1"/>
  <c r="B109"/>
  <c r="F109"/>
  <c r="F32" s="1"/>
  <c r="I153"/>
  <c r="E153"/>
  <c r="E34" s="1"/>
  <c r="F153"/>
  <c r="F34" s="1"/>
  <c r="D153"/>
  <c r="H219"/>
  <c r="H38" s="1"/>
  <c r="I197"/>
  <c r="I37" s="1"/>
  <c r="E197"/>
  <c r="B197"/>
  <c r="F197"/>
  <c r="F37" s="1"/>
  <c r="D219"/>
  <c r="G197"/>
  <c r="C197"/>
  <c r="C37" s="1"/>
  <c r="H197"/>
  <c r="H37" s="1"/>
  <c r="D197"/>
  <c r="D37" s="1"/>
  <c r="G33"/>
  <c r="D38"/>
  <c r="I14"/>
  <c r="I13" i="5" s="1"/>
  <c r="B14" i="15"/>
  <c r="B13" i="5" s="1"/>
  <c r="K13" s="1"/>
  <c r="L13"/>
  <c r="E33" i="15"/>
  <c r="B33"/>
  <c r="L217"/>
  <c r="B175"/>
  <c r="B35" s="1"/>
  <c r="K85"/>
  <c r="L85"/>
  <c r="K173"/>
  <c r="L173"/>
  <c r="K195"/>
  <c r="E37"/>
  <c r="H34"/>
  <c r="L195"/>
  <c r="K129"/>
  <c r="L129"/>
  <c r="K217"/>
  <c r="F31"/>
  <c r="I175"/>
  <c r="F175"/>
  <c r="F35" s="1"/>
  <c r="E175"/>
  <c r="E38"/>
  <c r="D31"/>
  <c r="H33"/>
  <c r="D32"/>
  <c r="G175"/>
  <c r="G35" s="1"/>
  <c r="H175"/>
  <c r="D175"/>
  <c r="D35" s="1"/>
  <c r="D33"/>
  <c r="C33"/>
  <c r="C175"/>
  <c r="D79" i="17"/>
  <c r="D84" s="1"/>
  <c r="H79"/>
  <c r="H84" s="1"/>
  <c r="E79"/>
  <c r="E84" s="1"/>
  <c r="C38" i="15"/>
  <c r="G38"/>
  <c r="L79" i="2"/>
  <c r="B164" i="17"/>
  <c r="B169" s="1"/>
  <c r="B210" i="15" s="1"/>
  <c r="F164" i="17"/>
  <c r="F169" s="1"/>
  <c r="F210" i="15" s="1"/>
  <c r="G164" i="17"/>
  <c r="C164"/>
  <c r="H164"/>
  <c r="D164"/>
  <c r="I164"/>
  <c r="E164"/>
  <c r="K212" i="15"/>
  <c r="L212"/>
  <c r="K215"/>
  <c r="L215"/>
  <c r="K214"/>
  <c r="L214"/>
  <c r="K213"/>
  <c r="L213"/>
  <c r="K216"/>
  <c r="L216"/>
  <c r="I10" i="16"/>
  <c r="H32" i="5"/>
  <c r="L10" i="16"/>
  <c r="H18"/>
  <c r="F33" i="14"/>
  <c r="F34"/>
  <c r="I34" i="15"/>
  <c r="C20" i="18"/>
  <c r="K20" s="1"/>
  <c r="C24" i="6"/>
  <c r="F33" i="15"/>
  <c r="G34"/>
  <c r="D34"/>
  <c r="G37"/>
  <c r="L84"/>
  <c r="K106"/>
  <c r="L106"/>
  <c r="E35"/>
  <c r="K84"/>
  <c r="K150"/>
  <c r="K147"/>
  <c r="H62" i="17"/>
  <c r="H67" s="1"/>
  <c r="F62"/>
  <c r="F67" s="1"/>
  <c r="D62"/>
  <c r="D67" s="1"/>
  <c r="B62"/>
  <c r="B67" s="1"/>
  <c r="I62"/>
  <c r="I67" s="1"/>
  <c r="G62"/>
  <c r="G67" s="1"/>
  <c r="E62"/>
  <c r="E67" s="1"/>
  <c r="C62"/>
  <c r="C67" s="1"/>
  <c r="I113"/>
  <c r="I118" s="1"/>
  <c r="G113"/>
  <c r="G118" s="1"/>
  <c r="E113"/>
  <c r="E118" s="1"/>
  <c r="C113"/>
  <c r="C118" s="1"/>
  <c r="H113"/>
  <c r="H118" s="1"/>
  <c r="F113"/>
  <c r="F118" s="1"/>
  <c r="D113"/>
  <c r="D118" s="1"/>
  <c r="B113"/>
  <c r="B118" s="1"/>
  <c r="H130"/>
  <c r="H135" s="1"/>
  <c r="F130"/>
  <c r="F135" s="1"/>
  <c r="D130"/>
  <c r="D135" s="1"/>
  <c r="B130"/>
  <c r="B135" s="1"/>
  <c r="I130"/>
  <c r="I135" s="1"/>
  <c r="G130"/>
  <c r="G135" s="1"/>
  <c r="E130"/>
  <c r="E135" s="1"/>
  <c r="C130"/>
  <c r="C135" s="1"/>
  <c r="H96"/>
  <c r="H101" s="1"/>
  <c r="F96"/>
  <c r="F101" s="1"/>
  <c r="D96"/>
  <c r="D101" s="1"/>
  <c r="B96"/>
  <c r="B101" s="1"/>
  <c r="I96"/>
  <c r="I101" s="1"/>
  <c r="G96"/>
  <c r="G101" s="1"/>
  <c r="E96"/>
  <c r="E101" s="1"/>
  <c r="C96"/>
  <c r="C101" s="1"/>
  <c r="H100" i="15"/>
  <c r="I100"/>
  <c r="I80" i="17"/>
  <c r="I81" s="1"/>
  <c r="K103" i="15"/>
  <c r="K105"/>
  <c r="I147" i="17"/>
  <c r="I152" s="1"/>
  <c r="G147"/>
  <c r="G152" s="1"/>
  <c r="E147"/>
  <c r="E152" s="1"/>
  <c r="C147"/>
  <c r="C152" s="1"/>
  <c r="H147"/>
  <c r="H152" s="1"/>
  <c r="F147"/>
  <c r="F152" s="1"/>
  <c r="D147"/>
  <c r="D152" s="1"/>
  <c r="B147"/>
  <c r="B152" s="1"/>
  <c r="B80"/>
  <c r="F80"/>
  <c r="C80"/>
  <c r="C81" s="1"/>
  <c r="G80"/>
  <c r="G81" s="1"/>
  <c r="L150" i="15"/>
  <c r="H35"/>
  <c r="L103"/>
  <c r="K104"/>
  <c r="L104"/>
  <c r="L105"/>
  <c r="L147"/>
  <c r="K148"/>
  <c r="L148"/>
  <c r="K149"/>
  <c r="L149"/>
  <c r="K169"/>
  <c r="L169"/>
  <c r="I35"/>
  <c r="K193"/>
  <c r="L193"/>
  <c r="B37"/>
  <c r="K194"/>
  <c r="L194"/>
  <c r="K192"/>
  <c r="L192"/>
  <c r="K172"/>
  <c r="L172"/>
  <c r="K170"/>
  <c r="L170"/>
  <c r="K171"/>
  <c r="L171"/>
  <c r="C35"/>
  <c r="B34"/>
  <c r="K125"/>
  <c r="L125"/>
  <c r="K128"/>
  <c r="L128"/>
  <c r="K126"/>
  <c r="L126"/>
  <c r="K127"/>
  <c r="L127"/>
  <c r="H32"/>
  <c r="G32"/>
  <c r="B32"/>
  <c r="K102"/>
  <c r="L102"/>
  <c r="G31"/>
  <c r="I31"/>
  <c r="B31"/>
  <c r="K80"/>
  <c r="L80"/>
  <c r="K82"/>
  <c r="L82"/>
  <c r="K81"/>
  <c r="L81"/>
  <c r="L35" i="5"/>
  <c r="K35"/>
  <c r="L34"/>
  <c r="K34"/>
  <c r="L33"/>
  <c r="K33"/>
  <c r="K32"/>
  <c r="L29"/>
  <c r="K29"/>
  <c r="L28"/>
  <c r="K28"/>
  <c r="C22" i="17" l="1"/>
  <c r="I22"/>
  <c r="I115" i="15" s="1"/>
  <c r="I116" s="1"/>
  <c r="C81" i="2"/>
  <c r="E81"/>
  <c r="G81"/>
  <c r="H25" i="17" s="1"/>
  <c r="H181" i="15" s="1"/>
  <c r="H182" s="1"/>
  <c r="L81" i="2"/>
  <c r="I18" i="17" s="1"/>
  <c r="D80" i="2"/>
  <c r="B89" i="17" s="1"/>
  <c r="I86" s="1"/>
  <c r="I90" s="1"/>
  <c r="I91" s="1"/>
  <c r="I92" s="1"/>
  <c r="K80" i="2"/>
  <c r="B157" i="17" s="1"/>
  <c r="C86"/>
  <c r="C80" i="2"/>
  <c r="B72" i="17" s="1"/>
  <c r="E80" i="2"/>
  <c r="B106" i="17" s="1"/>
  <c r="G80" i="2"/>
  <c r="B140" i="17" s="1"/>
  <c r="F137" s="1"/>
  <c r="F141" s="1"/>
  <c r="F142" s="1"/>
  <c r="F143" s="1"/>
  <c r="F12" s="1"/>
  <c r="L14" i="15"/>
  <c r="K14"/>
  <c r="L80" i="2"/>
  <c r="K81"/>
  <c r="F19" i="17" s="1"/>
  <c r="K79"/>
  <c r="F120"/>
  <c r="C120"/>
  <c r="C124" s="1"/>
  <c r="C125" s="1"/>
  <c r="C126" s="1"/>
  <c r="C11" s="1"/>
  <c r="B120"/>
  <c r="E120"/>
  <c r="E124" s="1"/>
  <c r="E125" s="1"/>
  <c r="E126" s="1"/>
  <c r="E11" s="1"/>
  <c r="D120"/>
  <c r="D124" s="1"/>
  <c r="D125" s="1"/>
  <c r="D126" s="1"/>
  <c r="D11" s="1"/>
  <c r="G120"/>
  <c r="G124" s="1"/>
  <c r="G125" s="1"/>
  <c r="G126" s="1"/>
  <c r="G11" s="1"/>
  <c r="G37" s="1"/>
  <c r="I120"/>
  <c r="I124" s="1"/>
  <c r="I125" s="1"/>
  <c r="I126" s="1"/>
  <c r="I11" s="1"/>
  <c r="H120"/>
  <c r="H124" s="1"/>
  <c r="H125" s="1"/>
  <c r="H126" s="1"/>
  <c r="H11" s="1"/>
  <c r="E80"/>
  <c r="E81" s="1"/>
  <c r="D80"/>
  <c r="D81" s="1"/>
  <c r="D165"/>
  <c r="D166" s="1"/>
  <c r="D169"/>
  <c r="D210" i="15" s="1"/>
  <c r="C165" i="17"/>
  <c r="C166" s="1"/>
  <c r="C169"/>
  <c r="C210" i="15" s="1"/>
  <c r="B222"/>
  <c r="B221"/>
  <c r="B22" i="17"/>
  <c r="B115" i="15" s="1"/>
  <c r="L79" i="17"/>
  <c r="H80"/>
  <c r="H81" s="1"/>
  <c r="E165"/>
  <c r="E166" s="1"/>
  <c r="E169"/>
  <c r="E210" i="15" s="1"/>
  <c r="G22" i="17"/>
  <c r="F22"/>
  <c r="F115" i="15" s="1"/>
  <c r="F116" s="1"/>
  <c r="E22" i="17"/>
  <c r="G165"/>
  <c r="G166" s="1"/>
  <c r="G169"/>
  <c r="G210" i="15" s="1"/>
  <c r="F222"/>
  <c r="F221"/>
  <c r="H22" i="17"/>
  <c r="H115" i="15" s="1"/>
  <c r="H116" s="1"/>
  <c r="F165" i="17"/>
  <c r="L164"/>
  <c r="B174"/>
  <c r="F38" i="15"/>
  <c r="L38" s="1"/>
  <c r="L219"/>
  <c r="B38"/>
  <c r="K38" s="1"/>
  <c r="K219"/>
  <c r="I165" i="17"/>
  <c r="I166" s="1"/>
  <c r="I169"/>
  <c r="H169"/>
  <c r="H165"/>
  <c r="H166" s="1"/>
  <c r="B165"/>
  <c r="K164"/>
  <c r="I32" i="5"/>
  <c r="L32" s="1"/>
  <c r="I18" i="16"/>
  <c r="I36" i="5" s="1"/>
  <c r="H36"/>
  <c r="F21" i="17"/>
  <c r="H23"/>
  <c r="H137" i="15" s="1"/>
  <c r="H138" s="1"/>
  <c r="D115"/>
  <c r="D116" s="1"/>
  <c r="L153"/>
  <c r="L131"/>
  <c r="L197"/>
  <c r="D100"/>
  <c r="D111" s="1"/>
  <c r="F100"/>
  <c r="F112" s="1"/>
  <c r="L87"/>
  <c r="L175"/>
  <c r="E100"/>
  <c r="E112" s="1"/>
  <c r="C90" i="17"/>
  <c r="C91" s="1"/>
  <c r="C92" s="1"/>
  <c r="C9" s="1"/>
  <c r="C35" s="1"/>
  <c r="D148"/>
  <c r="D149" s="1"/>
  <c r="H148"/>
  <c r="H149" s="1"/>
  <c r="E148"/>
  <c r="E149" s="1"/>
  <c r="I148"/>
  <c r="I149" s="1"/>
  <c r="E97"/>
  <c r="E98" s="1"/>
  <c r="I97"/>
  <c r="I98" s="1"/>
  <c r="D97"/>
  <c r="D98" s="1"/>
  <c r="H97"/>
  <c r="H98" s="1"/>
  <c r="E131"/>
  <c r="E132" s="1"/>
  <c r="I131"/>
  <c r="I132" s="1"/>
  <c r="D131"/>
  <c r="D132" s="1"/>
  <c r="H131"/>
  <c r="H132" s="1"/>
  <c r="D114"/>
  <c r="D115" s="1"/>
  <c r="H114"/>
  <c r="H115" s="1"/>
  <c r="E114"/>
  <c r="E115" s="1"/>
  <c r="I114"/>
  <c r="I115" s="1"/>
  <c r="E63"/>
  <c r="E64" s="1"/>
  <c r="I63"/>
  <c r="I64" s="1"/>
  <c r="D63"/>
  <c r="D64" s="1"/>
  <c r="H63"/>
  <c r="H64" s="1"/>
  <c r="D24"/>
  <c r="H24"/>
  <c r="E24"/>
  <c r="I24"/>
  <c r="F81"/>
  <c r="B81"/>
  <c r="B148"/>
  <c r="K147"/>
  <c r="L147"/>
  <c r="F148"/>
  <c r="C148"/>
  <c r="C149" s="1"/>
  <c r="G148"/>
  <c r="G149" s="1"/>
  <c r="C97"/>
  <c r="C98" s="1"/>
  <c r="G97"/>
  <c r="G98" s="1"/>
  <c r="B97"/>
  <c r="K96"/>
  <c r="F97"/>
  <c r="L96"/>
  <c r="C131"/>
  <c r="C132" s="1"/>
  <c r="G131"/>
  <c r="G132" s="1"/>
  <c r="B131"/>
  <c r="K130"/>
  <c r="F131"/>
  <c r="L130"/>
  <c r="B124"/>
  <c r="B125" s="1"/>
  <c r="B126" s="1"/>
  <c r="B11" s="1"/>
  <c r="B114"/>
  <c r="K113"/>
  <c r="L113"/>
  <c r="F124"/>
  <c r="F125" s="1"/>
  <c r="F126" s="1"/>
  <c r="F11" s="1"/>
  <c r="F114"/>
  <c r="C114"/>
  <c r="C115" s="1"/>
  <c r="G114"/>
  <c r="G115" s="1"/>
  <c r="C63"/>
  <c r="C64" s="1"/>
  <c r="G63"/>
  <c r="G64" s="1"/>
  <c r="B63"/>
  <c r="K62"/>
  <c r="F63"/>
  <c r="L62"/>
  <c r="B24"/>
  <c r="F24"/>
  <c r="C24"/>
  <c r="K87" i="15"/>
  <c r="K197"/>
  <c r="K175"/>
  <c r="K153"/>
  <c r="G159"/>
  <c r="G160" s="1"/>
  <c r="K131"/>
  <c r="I112"/>
  <c r="I111"/>
  <c r="B100"/>
  <c r="G100"/>
  <c r="H112"/>
  <c r="H111"/>
  <c r="L109"/>
  <c r="K109"/>
  <c r="C115"/>
  <c r="C116" s="1"/>
  <c r="C19" i="4"/>
  <c r="C100" i="15"/>
  <c r="L30" i="5"/>
  <c r="K31"/>
  <c r="K30"/>
  <c r="L31"/>
  <c r="K36"/>
  <c r="K81" i="17" l="1"/>
  <c r="L80"/>
  <c r="E18"/>
  <c r="E86"/>
  <c r="E90" s="1"/>
  <c r="E91" s="1"/>
  <c r="E92" s="1"/>
  <c r="E9" s="1"/>
  <c r="E18" i="4" s="1"/>
  <c r="F86" i="17"/>
  <c r="F90" s="1"/>
  <c r="F91" s="1"/>
  <c r="F92" s="1"/>
  <c r="F9" s="1"/>
  <c r="F18" i="4" s="1"/>
  <c r="G86" i="17"/>
  <c r="G90" s="1"/>
  <c r="G91" s="1"/>
  <c r="G92" s="1"/>
  <c r="G9" s="1"/>
  <c r="G18" i="4" s="1"/>
  <c r="B19"/>
  <c r="C25" i="17"/>
  <c r="D25"/>
  <c r="B86"/>
  <c r="B90" s="1"/>
  <c r="B91" s="1"/>
  <c r="B92" s="1"/>
  <c r="B9" s="1"/>
  <c r="B35" s="1"/>
  <c r="B44" i="15" s="1"/>
  <c r="D86" i="17"/>
  <c r="D90" s="1"/>
  <c r="D91" s="1"/>
  <c r="D92" s="1"/>
  <c r="D9" s="1"/>
  <c r="D18" i="4" s="1"/>
  <c r="H86" i="17"/>
  <c r="H90" s="1"/>
  <c r="H91" s="1"/>
  <c r="H92" s="1"/>
  <c r="H9" s="1"/>
  <c r="H35" s="1"/>
  <c r="H44" i="15" s="1"/>
  <c r="C137" i="17"/>
  <c r="C141" s="1"/>
  <c r="C142" s="1"/>
  <c r="C143" s="1"/>
  <c r="C12" s="1"/>
  <c r="K80"/>
  <c r="L81"/>
  <c r="E137"/>
  <c r="E141" s="1"/>
  <c r="E142" s="1"/>
  <c r="E143" s="1"/>
  <c r="E12" s="1"/>
  <c r="I137"/>
  <c r="I141" s="1"/>
  <c r="I142" s="1"/>
  <c r="I143" s="1"/>
  <c r="I12" s="1"/>
  <c r="I33" i="4" s="1"/>
  <c r="C222" i="15"/>
  <c r="C221"/>
  <c r="D222"/>
  <c r="D221"/>
  <c r="B223"/>
  <c r="B37" i="17"/>
  <c r="B46" i="15" s="1"/>
  <c r="K22" i="17"/>
  <c r="E115" i="15"/>
  <c r="E116" s="1"/>
  <c r="G115"/>
  <c r="G116" s="1"/>
  <c r="L116" s="1"/>
  <c r="F223"/>
  <c r="B25" i="17"/>
  <c r="E25"/>
  <c r="E181" i="15" s="1"/>
  <c r="E182" s="1"/>
  <c r="G18" i="17"/>
  <c r="G225" i="15" s="1"/>
  <c r="G226" s="1"/>
  <c r="G21" i="17"/>
  <c r="G93" i="15" s="1"/>
  <c r="F25" i="17"/>
  <c r="F38" s="1"/>
  <c r="F47" i="15" s="1"/>
  <c r="G25" i="17"/>
  <c r="G181" i="15" s="1"/>
  <c r="G182" s="1"/>
  <c r="L22" i="17"/>
  <c r="D21"/>
  <c r="I25"/>
  <c r="I181" i="15" s="1"/>
  <c r="I182" s="1"/>
  <c r="H18" i="17"/>
  <c r="H44" i="4" s="1"/>
  <c r="B18" i="17"/>
  <c r="B44" i="4" s="1"/>
  <c r="E222" i="15"/>
  <c r="K222" s="1"/>
  <c r="E221"/>
  <c r="C23" i="17"/>
  <c r="C24" i="4" s="1"/>
  <c r="B137" i="17"/>
  <c r="B141" s="1"/>
  <c r="B142" s="1"/>
  <c r="B143" s="1"/>
  <c r="B12" s="1"/>
  <c r="B33" i="4" s="1"/>
  <c r="D137" i="17"/>
  <c r="D141" s="1"/>
  <c r="D142" s="1"/>
  <c r="D143" s="1"/>
  <c r="D12" s="1"/>
  <c r="H137"/>
  <c r="H141" s="1"/>
  <c r="H142" s="1"/>
  <c r="H143" s="1"/>
  <c r="H12" s="1"/>
  <c r="H38" s="1"/>
  <c r="H47" i="15" s="1"/>
  <c r="G222"/>
  <c r="G221"/>
  <c r="E19" i="17"/>
  <c r="E39" i="4" s="1"/>
  <c r="D18" i="17"/>
  <c r="D44" i="4" s="1"/>
  <c r="C18" i="17"/>
  <c r="C225" i="15" s="1"/>
  <c r="C226" s="1"/>
  <c r="F18" i="17"/>
  <c r="F44" i="4" s="1"/>
  <c r="C19" i="17"/>
  <c r="C39" i="4" s="1"/>
  <c r="B21" i="17"/>
  <c r="B14" i="4" s="1"/>
  <c r="C21" i="17"/>
  <c r="C14" i="4" s="1"/>
  <c r="H21" i="17"/>
  <c r="I21"/>
  <c r="G137"/>
  <c r="G141" s="1"/>
  <c r="G142" s="1"/>
  <c r="G143" s="1"/>
  <c r="G12" s="1"/>
  <c r="G33" i="4" s="1"/>
  <c r="D19" i="17"/>
  <c r="D39" i="4" s="1"/>
  <c r="B19" i="17"/>
  <c r="B203" i="15" s="1"/>
  <c r="I210"/>
  <c r="G44" i="4"/>
  <c r="I44"/>
  <c r="I225" i="15"/>
  <c r="I226" s="1"/>
  <c r="G171" i="17"/>
  <c r="G175" s="1"/>
  <c r="G176" s="1"/>
  <c r="G177" s="1"/>
  <c r="G5" s="1"/>
  <c r="G43" i="4" s="1"/>
  <c r="D171" i="17"/>
  <c r="D175" s="1"/>
  <c r="D176" s="1"/>
  <c r="D177" s="1"/>
  <c r="D5" s="1"/>
  <c r="B171"/>
  <c r="B175" s="1"/>
  <c r="B176" s="1"/>
  <c r="B177" s="1"/>
  <c r="E171"/>
  <c r="E175" s="1"/>
  <c r="E176" s="1"/>
  <c r="E177" s="1"/>
  <c r="E5" s="1"/>
  <c r="E43" i="4" s="1"/>
  <c r="F171" i="17"/>
  <c r="F175" s="1"/>
  <c r="F176" s="1"/>
  <c r="F177" s="1"/>
  <c r="H171"/>
  <c r="C171"/>
  <c r="C175" s="1"/>
  <c r="C176" s="1"/>
  <c r="C177" s="1"/>
  <c r="C5" s="1"/>
  <c r="C43" i="4" s="1"/>
  <c r="I171" i="17"/>
  <c r="I175" s="1"/>
  <c r="I176" s="1"/>
  <c r="I177" s="1"/>
  <c r="I5" s="1"/>
  <c r="F166"/>
  <c r="L166" s="1"/>
  <c r="L165"/>
  <c r="B166"/>
  <c r="K166" s="1"/>
  <c r="K165"/>
  <c r="H210" i="15"/>
  <c r="H175" i="17"/>
  <c r="H176" s="1"/>
  <c r="H177" s="1"/>
  <c r="H5" s="1"/>
  <c r="H43" i="4" s="1"/>
  <c r="E44"/>
  <c r="E225" i="15"/>
  <c r="E226" s="1"/>
  <c r="L18" i="16"/>
  <c r="H20" i="18"/>
  <c r="H24" i="6"/>
  <c r="I20" i="18"/>
  <c r="I24" i="6"/>
  <c r="F37" i="17"/>
  <c r="F46" i="15" s="1"/>
  <c r="B23" i="17"/>
  <c r="I19"/>
  <c r="I203" i="15" s="1"/>
  <c r="I204" s="1"/>
  <c r="H19" i="17"/>
  <c r="H203" i="15" s="1"/>
  <c r="H204" s="1"/>
  <c r="G19" i="17"/>
  <c r="G203" i="15" s="1"/>
  <c r="G204" s="1"/>
  <c r="E21" i="17"/>
  <c r="E23"/>
  <c r="E137" i="15" s="1"/>
  <c r="E138" s="1"/>
  <c r="C69" i="17"/>
  <c r="C73" s="1"/>
  <c r="C74" s="1"/>
  <c r="C75" s="1"/>
  <c r="C8" s="1"/>
  <c r="C13" i="4" s="1"/>
  <c r="G69" i="17"/>
  <c r="G73" s="1"/>
  <c r="G74" s="1"/>
  <c r="G75" s="1"/>
  <c r="G8" s="1"/>
  <c r="F69"/>
  <c r="F73" s="1"/>
  <c r="F74" s="1"/>
  <c r="F75" s="1"/>
  <c r="F8" s="1"/>
  <c r="F34" s="1"/>
  <c r="F43" i="15" s="1"/>
  <c r="I69" i="17"/>
  <c r="I73" s="1"/>
  <c r="I74" s="1"/>
  <c r="I75" s="1"/>
  <c r="I8" s="1"/>
  <c r="H69"/>
  <c r="H73" s="1"/>
  <c r="H74" s="1"/>
  <c r="H75" s="1"/>
  <c r="H8" s="1"/>
  <c r="B69"/>
  <c r="B73" s="1"/>
  <c r="B74" s="1"/>
  <c r="B75" s="1"/>
  <c r="B8" s="1"/>
  <c r="B13" i="4" s="1"/>
  <c r="E69" i="17"/>
  <c r="E73" s="1"/>
  <c r="E74" s="1"/>
  <c r="E75" s="1"/>
  <c r="E8" s="1"/>
  <c r="E13" i="4" s="1"/>
  <c r="D69" i="17"/>
  <c r="D73" s="1"/>
  <c r="D74" s="1"/>
  <c r="D75" s="1"/>
  <c r="D8" s="1"/>
  <c r="D13" i="4" s="1"/>
  <c r="G154" i="17"/>
  <c r="G158" s="1"/>
  <c r="G159" s="1"/>
  <c r="G160" s="1"/>
  <c r="G6" s="1"/>
  <c r="G38" i="4" s="1"/>
  <c r="F154" i="17"/>
  <c r="F158" s="1"/>
  <c r="F159" s="1"/>
  <c r="F160" s="1"/>
  <c r="F6" s="1"/>
  <c r="F38" i="4" s="1"/>
  <c r="I154" i="17"/>
  <c r="I158" s="1"/>
  <c r="I159" s="1"/>
  <c r="I160" s="1"/>
  <c r="I6" s="1"/>
  <c r="I38" i="4" s="1"/>
  <c r="H154" i="17"/>
  <c r="H158" s="1"/>
  <c r="H159" s="1"/>
  <c r="H160" s="1"/>
  <c r="H6" s="1"/>
  <c r="H38" i="4" s="1"/>
  <c r="C154" i="17"/>
  <c r="C158" s="1"/>
  <c r="C159" s="1"/>
  <c r="C160" s="1"/>
  <c r="C6" s="1"/>
  <c r="C38" i="4" s="1"/>
  <c r="B154" i="17"/>
  <c r="B158" s="1"/>
  <c r="B159" s="1"/>
  <c r="B160" s="1"/>
  <c r="B6" s="1"/>
  <c r="B38" i="4" s="1"/>
  <c r="E154" i="17"/>
  <c r="E158" s="1"/>
  <c r="E159" s="1"/>
  <c r="E160" s="1"/>
  <c r="E6" s="1"/>
  <c r="E38" i="4" s="1"/>
  <c r="D154" i="17"/>
  <c r="D158" s="1"/>
  <c r="D159" s="1"/>
  <c r="D160" s="1"/>
  <c r="D6" s="1"/>
  <c r="D38" i="4" s="1"/>
  <c r="F23" i="17"/>
  <c r="F137" i="15" s="1"/>
  <c r="F138" s="1"/>
  <c r="G23" i="17"/>
  <c r="G137" i="15" s="1"/>
  <c r="G138" s="1"/>
  <c r="D23" i="17"/>
  <c r="D137" i="15" s="1"/>
  <c r="D138" s="1"/>
  <c r="I23" i="17"/>
  <c r="I137" i="15" s="1"/>
  <c r="I138" s="1"/>
  <c r="C38" i="17"/>
  <c r="C47" i="15" s="1"/>
  <c r="E159"/>
  <c r="E160" s="1"/>
  <c r="E37" i="17"/>
  <c r="E46" i="15" s="1"/>
  <c r="D159"/>
  <c r="D160" s="1"/>
  <c r="D37" i="17"/>
  <c r="D46" i="15" s="1"/>
  <c r="I38" i="17"/>
  <c r="I47" i="15" s="1"/>
  <c r="C103" i="17"/>
  <c r="C107" s="1"/>
  <c r="C108" s="1"/>
  <c r="C109" s="1"/>
  <c r="C10" s="1"/>
  <c r="C23" i="4" s="1"/>
  <c r="B103" i="17"/>
  <c r="B107" s="1"/>
  <c r="B108" s="1"/>
  <c r="B109" s="1"/>
  <c r="B10" s="1"/>
  <c r="B23" i="4" s="1"/>
  <c r="E103" i="17"/>
  <c r="E107" s="1"/>
  <c r="E108" s="1"/>
  <c r="E109" s="1"/>
  <c r="E10" s="1"/>
  <c r="D103"/>
  <c r="D107" s="1"/>
  <c r="D108" s="1"/>
  <c r="D109" s="1"/>
  <c r="D10" s="1"/>
  <c r="G103"/>
  <c r="G107" s="1"/>
  <c r="G108" s="1"/>
  <c r="G109" s="1"/>
  <c r="G10" s="1"/>
  <c r="F103"/>
  <c r="F107" s="1"/>
  <c r="F108" s="1"/>
  <c r="F109" s="1"/>
  <c r="F10" s="1"/>
  <c r="F23" i="4" s="1"/>
  <c r="I103" i="17"/>
  <c r="I107" s="1"/>
  <c r="I108" s="1"/>
  <c r="I109" s="1"/>
  <c r="I10" s="1"/>
  <c r="I23" i="4" s="1"/>
  <c r="H103" i="17"/>
  <c r="H107" s="1"/>
  <c r="H108" s="1"/>
  <c r="H109" s="1"/>
  <c r="H10" s="1"/>
  <c r="H36" s="1"/>
  <c r="H45" i="15" s="1"/>
  <c r="C29" i="4"/>
  <c r="C37" i="17"/>
  <c r="C46" i="15" s="1"/>
  <c r="I159"/>
  <c r="I160" s="1"/>
  <c r="I37" i="17"/>
  <c r="I46" i="15" s="1"/>
  <c r="H159"/>
  <c r="H160" s="1"/>
  <c r="H37" i="17"/>
  <c r="H46" i="15" s="1"/>
  <c r="D181"/>
  <c r="D182" s="1"/>
  <c r="D112"/>
  <c r="D113" s="1"/>
  <c r="D118" s="1"/>
  <c r="E111"/>
  <c r="E113" s="1"/>
  <c r="F111"/>
  <c r="F113" s="1"/>
  <c r="C159"/>
  <c r="C160" s="1"/>
  <c r="L24" i="17"/>
  <c r="G28" i="4"/>
  <c r="G46" i="15"/>
  <c r="C28" i="4"/>
  <c r="F28"/>
  <c r="B28"/>
  <c r="C33"/>
  <c r="I28"/>
  <c r="E28"/>
  <c r="H28"/>
  <c r="D28"/>
  <c r="D33"/>
  <c r="E33"/>
  <c r="F33"/>
  <c r="C18"/>
  <c r="C20" s="1"/>
  <c r="C44" i="15"/>
  <c r="K9" i="17"/>
  <c r="I9"/>
  <c r="L11"/>
  <c r="K11"/>
  <c r="K92"/>
  <c r="F159" i="15"/>
  <c r="B64" i="17"/>
  <c r="K64" s="1"/>
  <c r="K63"/>
  <c r="L114"/>
  <c r="F115"/>
  <c r="L115" s="1"/>
  <c r="B115"/>
  <c r="K115" s="1"/>
  <c r="K114"/>
  <c r="B132"/>
  <c r="K132" s="1"/>
  <c r="K131"/>
  <c r="B98"/>
  <c r="K98" s="1"/>
  <c r="K97"/>
  <c r="L148"/>
  <c r="F149"/>
  <c r="L149" s="1"/>
  <c r="B149"/>
  <c r="K149" s="1"/>
  <c r="K148"/>
  <c r="K24"/>
  <c r="F64"/>
  <c r="L64" s="1"/>
  <c r="L63"/>
  <c r="F132"/>
  <c r="L132" s="1"/>
  <c r="L131"/>
  <c r="F98"/>
  <c r="L98" s="1"/>
  <c r="L97"/>
  <c r="L126"/>
  <c r="K126"/>
  <c r="H113" i="15"/>
  <c r="H118" s="1"/>
  <c r="I113"/>
  <c r="I118" s="1"/>
  <c r="B188"/>
  <c r="C203"/>
  <c r="C204" s="1"/>
  <c r="D203"/>
  <c r="D204" s="1"/>
  <c r="E203"/>
  <c r="E204" s="1"/>
  <c r="F203"/>
  <c r="F39" i="4"/>
  <c r="I188" i="15"/>
  <c r="H188"/>
  <c r="I166"/>
  <c r="B166"/>
  <c r="G166"/>
  <c r="H166"/>
  <c r="G188"/>
  <c r="C181"/>
  <c r="C182" s="1"/>
  <c r="C34" i="4"/>
  <c r="F166" i="15"/>
  <c r="H144"/>
  <c r="G144"/>
  <c r="F188"/>
  <c r="B159"/>
  <c r="B29" i="4"/>
  <c r="B144" i="15"/>
  <c r="I144"/>
  <c r="F144"/>
  <c r="E166"/>
  <c r="B122"/>
  <c r="E122"/>
  <c r="I122"/>
  <c r="H122"/>
  <c r="G122"/>
  <c r="B137"/>
  <c r="F122"/>
  <c r="E144"/>
  <c r="E188"/>
  <c r="C137"/>
  <c r="C138" s="1"/>
  <c r="D166"/>
  <c r="D122"/>
  <c r="D144"/>
  <c r="B116"/>
  <c r="K116" s="1"/>
  <c r="D188"/>
  <c r="G112"/>
  <c r="G111"/>
  <c r="B112"/>
  <c r="B111"/>
  <c r="L112"/>
  <c r="F78"/>
  <c r="G78"/>
  <c r="C78"/>
  <c r="B78"/>
  <c r="I78"/>
  <c r="E78"/>
  <c r="H78"/>
  <c r="D78"/>
  <c r="C166"/>
  <c r="C122"/>
  <c r="C144"/>
  <c r="H93"/>
  <c r="F93"/>
  <c r="C188"/>
  <c r="C112"/>
  <c r="C111"/>
  <c r="K24" i="6"/>
  <c r="H18" i="4" l="1"/>
  <c r="B18"/>
  <c r="B20" s="1"/>
  <c r="L92" i="17"/>
  <c r="E35"/>
  <c r="E44" i="15" s="1"/>
  <c r="G35" i="17"/>
  <c r="G44" i="15" s="1"/>
  <c r="F35" i="17"/>
  <c r="F44" i="15" s="1"/>
  <c r="D35" i="17"/>
  <c r="D44" i="15" s="1"/>
  <c r="F181"/>
  <c r="L181" s="1"/>
  <c r="B34" i="17"/>
  <c r="B43" i="15" s="1"/>
  <c r="D38" i="17"/>
  <c r="D47" i="15" s="1"/>
  <c r="F225"/>
  <c r="F226" s="1"/>
  <c r="F228" s="1"/>
  <c r="B93"/>
  <c r="B94" s="1"/>
  <c r="I39" i="4"/>
  <c r="I40" s="1"/>
  <c r="K143" i="17"/>
  <c r="L12"/>
  <c r="H33" i="4"/>
  <c r="K25" i="17"/>
  <c r="B181" i="15"/>
  <c r="K181" s="1"/>
  <c r="E38" i="17"/>
  <c r="E47" i="15" s="1"/>
  <c r="B34" i="4"/>
  <c r="B35" s="1"/>
  <c r="K12" i="17"/>
  <c r="E118" i="15"/>
  <c r="L18" i="17"/>
  <c r="B225" i="15"/>
  <c r="B226" s="1"/>
  <c r="L115"/>
  <c r="D34" i="17"/>
  <c r="D43" i="15" s="1"/>
  <c r="E31" i="17"/>
  <c r="E50" i="15" s="1"/>
  <c r="D223"/>
  <c r="C223"/>
  <c r="C228" s="1"/>
  <c r="C44" i="4"/>
  <c r="C45" s="1"/>
  <c r="H225" i="15"/>
  <c r="H226" s="1"/>
  <c r="D31" i="17"/>
  <c r="D50" i="15" s="1"/>
  <c r="D32" i="17"/>
  <c r="D49" i="15" s="1"/>
  <c r="C32" i="17"/>
  <c r="C49" i="15" s="1"/>
  <c r="B32" i="17"/>
  <c r="B49" i="15" s="1"/>
  <c r="E34" i="17"/>
  <c r="E43" i="15" s="1"/>
  <c r="C34" i="17"/>
  <c r="C43" i="15" s="1"/>
  <c r="C36" i="17"/>
  <c r="C45" i="15" s="1"/>
  <c r="B36" i="17"/>
  <c r="B45" i="15" s="1"/>
  <c r="D93"/>
  <c r="D94" s="1"/>
  <c r="K115"/>
  <c r="H45" i="4"/>
  <c r="E93" i="15"/>
  <c r="E94" s="1"/>
  <c r="G38" i="17"/>
  <c r="G47" i="15" s="1"/>
  <c r="L47" s="1"/>
  <c r="B38" i="17"/>
  <c r="B47" i="15" s="1"/>
  <c r="L25" i="17"/>
  <c r="I34"/>
  <c r="I43" i="15" s="1"/>
  <c r="G34" i="17"/>
  <c r="G43" i="15" s="1"/>
  <c r="H34" i="17"/>
  <c r="H43" i="15" s="1"/>
  <c r="D225"/>
  <c r="D226" s="1"/>
  <c r="K18" i="17"/>
  <c r="E223" i="15"/>
  <c r="K221"/>
  <c r="G223"/>
  <c r="G228" s="1"/>
  <c r="L21" i="17"/>
  <c r="C31"/>
  <c r="C50" i="15" s="1"/>
  <c r="G32" i="17"/>
  <c r="G49" i="15" s="1"/>
  <c r="G31" i="17"/>
  <c r="G50" i="15" s="1"/>
  <c r="F32" i="17"/>
  <c r="F49" i="15" s="1"/>
  <c r="E32" i="17"/>
  <c r="E49" i="15" s="1"/>
  <c r="K19" i="17"/>
  <c r="B39" i="4"/>
  <c r="K39" s="1"/>
  <c r="C93" i="15"/>
  <c r="I93"/>
  <c r="I94" s="1"/>
  <c r="L143" i="17"/>
  <c r="L44" i="4"/>
  <c r="G45"/>
  <c r="I43"/>
  <c r="I45" s="1"/>
  <c r="I31" i="17"/>
  <c r="I50" i="15" s="1"/>
  <c r="D43" i="4"/>
  <c r="D45" s="1"/>
  <c r="I222" i="15"/>
  <c r="I221"/>
  <c r="E45" i="4"/>
  <c r="H31" i="17"/>
  <c r="H50" i="15" s="1"/>
  <c r="H222"/>
  <c r="H221"/>
  <c r="F5" i="17"/>
  <c r="L177"/>
  <c r="B5"/>
  <c r="B43" i="4" s="1"/>
  <c r="K177" i="17"/>
  <c r="L20" i="18"/>
  <c r="G39" i="4"/>
  <c r="G40" s="1"/>
  <c r="I32" i="17"/>
  <c r="I49" i="15" s="1"/>
  <c r="L19" i="17"/>
  <c r="B24" i="4"/>
  <c r="B25" s="1"/>
  <c r="H39"/>
  <c r="H40" s="1"/>
  <c r="H13"/>
  <c r="G13"/>
  <c r="K21" i="17"/>
  <c r="K6"/>
  <c r="K160"/>
  <c r="H32"/>
  <c r="H49" i="15" s="1"/>
  <c r="L160" i="17"/>
  <c r="L6"/>
  <c r="L159" i="15"/>
  <c r="K23" i="17"/>
  <c r="I13" i="4"/>
  <c r="L111" i="15"/>
  <c r="E36" i="17"/>
  <c r="E45" i="15" s="1"/>
  <c r="D36" i="17"/>
  <c r="D45" i="15" s="1"/>
  <c r="L75" i="17"/>
  <c r="L8"/>
  <c r="F13" i="4"/>
  <c r="K75" i="17"/>
  <c r="K8"/>
  <c r="I35"/>
  <c r="I44" i="15" s="1"/>
  <c r="L23" i="17"/>
  <c r="H23" i="4"/>
  <c r="G36" i="17"/>
  <c r="G45" i="15" s="1"/>
  <c r="K109" i="17"/>
  <c r="K10"/>
  <c r="G23" i="4"/>
  <c r="L109" i="17"/>
  <c r="D23" i="4"/>
  <c r="I36" i="17"/>
  <c r="I45" i="15" s="1"/>
  <c r="L138"/>
  <c r="E23" i="4"/>
  <c r="F36" i="17"/>
  <c r="F45" i="15" s="1"/>
  <c r="C30" i="4"/>
  <c r="L10" i="17"/>
  <c r="C25" i="4"/>
  <c r="F160" i="15"/>
  <c r="L160" s="1"/>
  <c r="F40" i="4"/>
  <c r="K46" i="15"/>
  <c r="L46"/>
  <c r="L137"/>
  <c r="L9" i="17"/>
  <c r="I18" i="4"/>
  <c r="B30"/>
  <c r="D40"/>
  <c r="C35"/>
  <c r="L38"/>
  <c r="C40"/>
  <c r="C15"/>
  <c r="B204" i="15"/>
  <c r="K204" s="1"/>
  <c r="K203"/>
  <c r="F204"/>
  <c r="L204" s="1"/>
  <c r="L203"/>
  <c r="E40" i="4"/>
  <c r="B200" i="15"/>
  <c r="B199"/>
  <c r="I199"/>
  <c r="I200"/>
  <c r="H200"/>
  <c r="H199"/>
  <c r="G199"/>
  <c r="G200"/>
  <c r="H178"/>
  <c r="H177"/>
  <c r="G178"/>
  <c r="G177"/>
  <c r="B178"/>
  <c r="B177"/>
  <c r="I178"/>
  <c r="I177"/>
  <c r="B160"/>
  <c r="K160" s="1"/>
  <c r="K159"/>
  <c r="F156"/>
  <c r="F155"/>
  <c r="I156"/>
  <c r="I155"/>
  <c r="B156"/>
  <c r="B155"/>
  <c r="F200"/>
  <c r="F199"/>
  <c r="G156"/>
  <c r="G155"/>
  <c r="H156"/>
  <c r="H155"/>
  <c r="F178"/>
  <c r="F177"/>
  <c r="E199"/>
  <c r="E200"/>
  <c r="E156"/>
  <c r="E155"/>
  <c r="F134"/>
  <c r="F133"/>
  <c r="B138"/>
  <c r="K138" s="1"/>
  <c r="K137"/>
  <c r="G134"/>
  <c r="G133"/>
  <c r="H134"/>
  <c r="H133"/>
  <c r="I134"/>
  <c r="I133"/>
  <c r="E134"/>
  <c r="E133"/>
  <c r="B134"/>
  <c r="B133"/>
  <c r="E178"/>
  <c r="E177"/>
  <c r="D200"/>
  <c r="D199"/>
  <c r="F118"/>
  <c r="K112"/>
  <c r="B113"/>
  <c r="B118" s="1"/>
  <c r="G113"/>
  <c r="G118" s="1"/>
  <c r="D156"/>
  <c r="D155"/>
  <c r="D134"/>
  <c r="D133"/>
  <c r="D178"/>
  <c r="D177"/>
  <c r="G94"/>
  <c r="C199"/>
  <c r="C200"/>
  <c r="F94"/>
  <c r="H90"/>
  <c r="H89"/>
  <c r="I90"/>
  <c r="I89"/>
  <c r="C90"/>
  <c r="C89"/>
  <c r="G90"/>
  <c r="G89"/>
  <c r="K38" i="4"/>
  <c r="K111" i="15"/>
  <c r="C113"/>
  <c r="H94"/>
  <c r="C156"/>
  <c r="C155"/>
  <c r="C134"/>
  <c r="C133"/>
  <c r="C178"/>
  <c r="C177"/>
  <c r="D90"/>
  <c r="D89"/>
  <c r="E90"/>
  <c r="E89"/>
  <c r="B90"/>
  <c r="B89"/>
  <c r="F90"/>
  <c r="F89"/>
  <c r="B15" i="4"/>
  <c r="L44" i="15" l="1"/>
  <c r="K44"/>
  <c r="K44" i="4"/>
  <c r="K47" i="15"/>
  <c r="F182"/>
  <c r="L182" s="1"/>
  <c r="B182"/>
  <c r="K182" s="1"/>
  <c r="L225"/>
  <c r="K225"/>
  <c r="K43"/>
  <c r="K223"/>
  <c r="D228"/>
  <c r="B31" i="17"/>
  <c r="B50" i="15" s="1"/>
  <c r="K50" s="1"/>
  <c r="K49"/>
  <c r="L93"/>
  <c r="L43"/>
  <c r="K93"/>
  <c r="C94"/>
  <c r="K94" s="1"/>
  <c r="E228"/>
  <c r="B40" i="4"/>
  <c r="F43"/>
  <c r="L43" s="1"/>
  <c r="L45" s="1"/>
  <c r="F31" i="17"/>
  <c r="F50" i="15" s="1"/>
  <c r="L50" s="1"/>
  <c r="L222"/>
  <c r="L226"/>
  <c r="K226"/>
  <c r="B228"/>
  <c r="B45" i="4"/>
  <c r="K43"/>
  <c r="K45" s="1"/>
  <c r="F45"/>
  <c r="H223" i="15"/>
  <c r="L221"/>
  <c r="K5" i="17"/>
  <c r="I223" i="15"/>
  <c r="I228" s="1"/>
  <c r="L5" i="17"/>
  <c r="K40" i="4"/>
  <c r="L39"/>
  <c r="L40" s="1"/>
  <c r="L49" i="15"/>
  <c r="K45"/>
  <c r="L45"/>
  <c r="K134"/>
  <c r="L178"/>
  <c r="L200"/>
  <c r="C91"/>
  <c r="D201"/>
  <c r="D206" s="1"/>
  <c r="H201"/>
  <c r="H206" s="1"/>
  <c r="I201"/>
  <c r="I206" s="1"/>
  <c r="K178"/>
  <c r="K156"/>
  <c r="E157"/>
  <c r="E162" s="1"/>
  <c r="B201"/>
  <c r="B206" s="1"/>
  <c r="E201"/>
  <c r="E206" s="1"/>
  <c r="H157"/>
  <c r="H162" s="1"/>
  <c r="I179"/>
  <c r="I184" s="1"/>
  <c r="B179"/>
  <c r="G179"/>
  <c r="G184" s="1"/>
  <c r="H179"/>
  <c r="H184" s="1"/>
  <c r="G201"/>
  <c r="G206" s="1"/>
  <c r="L156"/>
  <c r="F179"/>
  <c r="L177"/>
  <c r="F201"/>
  <c r="L199"/>
  <c r="F157"/>
  <c r="L155"/>
  <c r="G157"/>
  <c r="G162" s="1"/>
  <c r="B157"/>
  <c r="B162" s="1"/>
  <c r="I157"/>
  <c r="I162" s="1"/>
  <c r="E179"/>
  <c r="E184" s="1"/>
  <c r="B135"/>
  <c r="B140" s="1"/>
  <c r="E135"/>
  <c r="E140" s="1"/>
  <c r="I135"/>
  <c r="I140" s="1"/>
  <c r="H135"/>
  <c r="H140" s="1"/>
  <c r="G135"/>
  <c r="G140" s="1"/>
  <c r="L134"/>
  <c r="L133"/>
  <c r="F135"/>
  <c r="D179"/>
  <c r="D184" s="1"/>
  <c r="D135"/>
  <c r="D140" s="1"/>
  <c r="D157"/>
  <c r="D162" s="1"/>
  <c r="L113"/>
  <c r="L32"/>
  <c r="L118"/>
  <c r="B91"/>
  <c r="K89"/>
  <c r="E91"/>
  <c r="E96" s="1"/>
  <c r="F91"/>
  <c r="L89"/>
  <c r="L90"/>
  <c r="C179"/>
  <c r="K177"/>
  <c r="C135"/>
  <c r="K133"/>
  <c r="K155"/>
  <c r="C157"/>
  <c r="C118"/>
  <c r="K113"/>
  <c r="G91"/>
  <c r="G96" s="1"/>
  <c r="I91"/>
  <c r="I96" s="1"/>
  <c r="H91"/>
  <c r="H96" s="1"/>
  <c r="K200"/>
  <c r="K90"/>
  <c r="D91"/>
  <c r="D96" s="1"/>
  <c r="K199"/>
  <c r="C201"/>
  <c r="L94"/>
  <c r="B50" i="2"/>
  <c r="B48"/>
  <c r="B43"/>
  <c r="H43" s="1"/>
  <c r="B40"/>
  <c r="B38"/>
  <c r="B33"/>
  <c r="H33" s="1"/>
  <c r="B30"/>
  <c r="B28"/>
  <c r="B23"/>
  <c r="H23" s="1"/>
  <c r="B20"/>
  <c r="B18"/>
  <c r="B13"/>
  <c r="H13" s="1"/>
  <c r="B10"/>
  <c r="B8"/>
  <c r="B184" i="15" l="1"/>
  <c r="C96"/>
  <c r="K228"/>
  <c r="H228"/>
  <c r="L228" s="1"/>
  <c r="L223"/>
  <c r="L157"/>
  <c r="F162"/>
  <c r="F206"/>
  <c r="L201"/>
  <c r="F184"/>
  <c r="L179"/>
  <c r="L135"/>
  <c r="F140"/>
  <c r="C162"/>
  <c r="K157"/>
  <c r="L91"/>
  <c r="F96"/>
  <c r="C206"/>
  <c r="K201"/>
  <c r="K32"/>
  <c r="K118"/>
  <c r="K135"/>
  <c r="C140"/>
  <c r="C184"/>
  <c r="K179"/>
  <c r="K91"/>
  <c r="B96"/>
  <c r="H3" i="2"/>
  <c r="B4"/>
  <c r="B14"/>
  <c r="L36" i="5"/>
  <c r="B24" i="2"/>
  <c r="L34" i="15" l="1"/>
  <c r="L162"/>
  <c r="L35"/>
  <c r="L184"/>
  <c r="L37"/>
  <c r="L206"/>
  <c r="L33"/>
  <c r="L140"/>
  <c r="K31"/>
  <c r="K96"/>
  <c r="K35"/>
  <c r="K184"/>
  <c r="K37"/>
  <c r="K206"/>
  <c r="K34"/>
  <c r="K162"/>
  <c r="K33"/>
  <c r="K140"/>
  <c r="L31"/>
  <c r="L96"/>
  <c r="B26" i="2"/>
  <c r="B6"/>
  <c r="H14"/>
  <c r="B16"/>
  <c r="B25"/>
  <c r="H24"/>
  <c r="H4"/>
  <c r="B5"/>
  <c r="B15"/>
  <c r="D60" i="15" l="1"/>
  <c r="D11" s="1"/>
  <c r="D10" i="5" s="1"/>
  <c r="F60" i="15"/>
  <c r="F11" s="1"/>
  <c r="H60"/>
  <c r="B60"/>
  <c r="B11" s="1"/>
  <c r="C60"/>
  <c r="E60"/>
  <c r="G60"/>
  <c r="G11" s="1"/>
  <c r="G10" i="5" s="1"/>
  <c r="I60" i="15"/>
  <c r="D59"/>
  <c r="F59"/>
  <c r="F10" s="1"/>
  <c r="H59"/>
  <c r="H10" s="1"/>
  <c r="H9" i="5" s="1"/>
  <c r="B59" i="15"/>
  <c r="B10" s="1"/>
  <c r="C59"/>
  <c r="E59"/>
  <c r="G59"/>
  <c r="I59"/>
  <c r="D58"/>
  <c r="F58"/>
  <c r="H58"/>
  <c r="B58"/>
  <c r="C58"/>
  <c r="E58"/>
  <c r="G58"/>
  <c r="I58"/>
  <c r="H26" i="2"/>
  <c r="H16"/>
  <c r="H6"/>
  <c r="H25"/>
  <c r="B27"/>
  <c r="H27" s="1"/>
  <c r="H15"/>
  <c r="B17"/>
  <c r="H17" s="1"/>
  <c r="H5"/>
  <c r="B7"/>
  <c r="G9" i="15" l="1"/>
  <c r="C9"/>
  <c r="H9"/>
  <c r="D9"/>
  <c r="I9"/>
  <c r="E9"/>
  <c r="B9"/>
  <c r="B8" i="5" s="1"/>
  <c r="F9" i="15"/>
  <c r="H7" i="2"/>
  <c r="I10" i="15"/>
  <c r="I9" i="5" s="1"/>
  <c r="E10" i="15"/>
  <c r="E9" i="5" s="1"/>
  <c r="G10" i="15"/>
  <c r="G9" i="5" s="1"/>
  <c r="C10" i="15"/>
  <c r="C9" i="5" s="1"/>
  <c r="D10" i="15"/>
  <c r="D9" i="5" s="1"/>
  <c r="C11" i="15"/>
  <c r="C10" i="5" s="1"/>
  <c r="H11" i="15"/>
  <c r="H10" i="5" s="1"/>
  <c r="I11" i="15"/>
  <c r="I10" i="5" s="1"/>
  <c r="E11" i="15"/>
  <c r="E10" i="5" s="1"/>
  <c r="K58" i="15"/>
  <c r="L58"/>
  <c r="K60"/>
  <c r="L60"/>
  <c r="K59"/>
  <c r="L59"/>
  <c r="B34" i="2"/>
  <c r="K10" i="15" l="1"/>
  <c r="B9" i="5"/>
  <c r="K9" s="1"/>
  <c r="G8"/>
  <c r="F10"/>
  <c r="L10" s="1"/>
  <c r="L11" i="15"/>
  <c r="K9"/>
  <c r="F9" i="5"/>
  <c r="L9" s="1"/>
  <c r="L10" i="15"/>
  <c r="C8" i="5"/>
  <c r="D8"/>
  <c r="K11" i="15"/>
  <c r="B10" i="5"/>
  <c r="K10" s="1"/>
  <c r="E8"/>
  <c r="I8"/>
  <c r="F8"/>
  <c r="L9" i="15"/>
  <c r="H8" i="5"/>
  <c r="B36" i="2"/>
  <c r="B35"/>
  <c r="H34"/>
  <c r="D61" i="15" l="1"/>
  <c r="F61"/>
  <c r="H61"/>
  <c r="B61"/>
  <c r="C61"/>
  <c r="E61"/>
  <c r="G61"/>
  <c r="I61"/>
  <c r="L8" i="5"/>
  <c r="H36" i="2"/>
  <c r="K8" i="5"/>
  <c r="H35" i="2"/>
  <c r="B37"/>
  <c r="B44"/>
  <c r="B76" s="1"/>
  <c r="D64" i="15" l="1"/>
  <c r="D15" s="1"/>
  <c r="F64"/>
  <c r="H64"/>
  <c r="H15" s="1"/>
  <c r="B64"/>
  <c r="C64"/>
  <c r="C15" s="1"/>
  <c r="E64"/>
  <c r="E15" s="1"/>
  <c r="G64"/>
  <c r="G15" s="1"/>
  <c r="I64"/>
  <c r="I15" s="1"/>
  <c r="E12"/>
  <c r="B12"/>
  <c r="F12"/>
  <c r="G12"/>
  <c r="C12"/>
  <c r="H12"/>
  <c r="D12"/>
  <c r="I12"/>
  <c r="H37" i="2"/>
  <c r="K61" i="15"/>
  <c r="L61"/>
  <c r="B46" i="2"/>
  <c r="B62" i="15" s="1"/>
  <c r="B13" s="1"/>
  <c r="B45" i="2"/>
  <c r="H44"/>
  <c r="H76"/>
  <c r="B65" i="15" l="1"/>
  <c r="G14" i="5"/>
  <c r="C14"/>
  <c r="H14"/>
  <c r="D14"/>
  <c r="I14"/>
  <c r="E14"/>
  <c r="K64" i="15"/>
  <c r="B15"/>
  <c r="L64"/>
  <c r="F15"/>
  <c r="B77" i="2"/>
  <c r="D62" i="15"/>
  <c r="D65" s="1"/>
  <c r="F62"/>
  <c r="F65" s="1"/>
  <c r="H62"/>
  <c r="H65" s="1"/>
  <c r="C62"/>
  <c r="C65" s="1"/>
  <c r="E62"/>
  <c r="E65" s="1"/>
  <c r="G62"/>
  <c r="G65" s="1"/>
  <c r="I62"/>
  <c r="I65" s="1"/>
  <c r="C11" i="5"/>
  <c r="H11"/>
  <c r="E11"/>
  <c r="I11"/>
  <c r="G11"/>
  <c r="D11"/>
  <c r="H46" i="2"/>
  <c r="F11" i="5"/>
  <c r="L12" i="15"/>
  <c r="B11" i="5"/>
  <c r="K12" i="15"/>
  <c r="B47" i="2"/>
  <c r="B78" s="1"/>
  <c r="H45"/>
  <c r="B71" l="1"/>
  <c r="B69"/>
  <c r="B61"/>
  <c r="B59"/>
  <c r="B51"/>
  <c r="B49"/>
  <c r="B41"/>
  <c r="B39"/>
  <c r="B31"/>
  <c r="B29"/>
  <c r="B21"/>
  <c r="B19"/>
  <c r="B11"/>
  <c r="B9"/>
  <c r="F14" i="5"/>
  <c r="L14" s="1"/>
  <c r="L15" i="15"/>
  <c r="B14" i="5"/>
  <c r="K14" s="1"/>
  <c r="K15" i="15"/>
  <c r="B16"/>
  <c r="E13"/>
  <c r="E16" s="1"/>
  <c r="F13"/>
  <c r="F16" s="1"/>
  <c r="G13"/>
  <c r="G16" s="1"/>
  <c r="C13"/>
  <c r="C16" s="1"/>
  <c r="H13"/>
  <c r="H16" s="1"/>
  <c r="D13"/>
  <c r="D16" s="1"/>
  <c r="I13"/>
  <c r="I16" s="1"/>
  <c r="D45" i="17"/>
  <c r="F45"/>
  <c r="H45"/>
  <c r="B45"/>
  <c r="C45"/>
  <c r="E45"/>
  <c r="G45"/>
  <c r="I45"/>
  <c r="K11" i="5"/>
  <c r="L11"/>
  <c r="B30" i="15"/>
  <c r="H77" i="2"/>
  <c r="H47"/>
  <c r="H78" s="1"/>
  <c r="B81" l="1"/>
  <c r="G20" i="17" s="1"/>
  <c r="G71" i="15" s="1"/>
  <c r="G22" s="1"/>
  <c r="B80" i="2"/>
  <c r="B55" i="17" s="1"/>
  <c r="E182"/>
  <c r="E183" s="1"/>
  <c r="E184" s="1"/>
  <c r="E50"/>
  <c r="E186" s="1"/>
  <c r="C182"/>
  <c r="C183" s="1"/>
  <c r="C184" s="1"/>
  <c r="C50"/>
  <c r="C186" s="1"/>
  <c r="D182"/>
  <c r="D183" s="1"/>
  <c r="D184" s="1"/>
  <c r="D50"/>
  <c r="D186" s="1"/>
  <c r="B182"/>
  <c r="B50"/>
  <c r="B186" s="1"/>
  <c r="I50"/>
  <c r="I186" s="1"/>
  <c r="I182"/>
  <c r="I183" s="1"/>
  <c r="I184" s="1"/>
  <c r="F50"/>
  <c r="F186" s="1"/>
  <c r="F182"/>
  <c r="G50"/>
  <c r="G186" s="1"/>
  <c r="G182"/>
  <c r="G183" s="1"/>
  <c r="G184" s="1"/>
  <c r="H50"/>
  <c r="H186" s="1"/>
  <c r="H182"/>
  <c r="H183" s="1"/>
  <c r="H184" s="1"/>
  <c r="C79" i="2"/>
  <c r="E79"/>
  <c r="G79"/>
  <c r="D79"/>
  <c r="F79"/>
  <c r="B79"/>
  <c r="B46" i="14"/>
  <c r="B28"/>
  <c r="B10"/>
  <c r="H80" i="2"/>
  <c r="B55" i="14"/>
  <c r="B37"/>
  <c r="B19"/>
  <c r="H81" i="2"/>
  <c r="K62" i="15"/>
  <c r="I30"/>
  <c r="B12" i="5"/>
  <c r="L62" i="15"/>
  <c r="F30"/>
  <c r="E30"/>
  <c r="D30"/>
  <c r="D46" i="17"/>
  <c r="D47" s="1"/>
  <c r="H46"/>
  <c r="H47" s="1"/>
  <c r="E46"/>
  <c r="E47" s="1"/>
  <c r="I46"/>
  <c r="I47" s="1"/>
  <c r="D20"/>
  <c r="H20"/>
  <c r="E20"/>
  <c r="I20"/>
  <c r="H30" i="15"/>
  <c r="G30"/>
  <c r="B46" i="17"/>
  <c r="K45"/>
  <c r="L45"/>
  <c r="F46"/>
  <c r="C46"/>
  <c r="C47" s="1"/>
  <c r="G46"/>
  <c r="G47" s="1"/>
  <c r="B20"/>
  <c r="F20"/>
  <c r="C20"/>
  <c r="G26" l="1"/>
  <c r="G8" i="6" s="1"/>
  <c r="C52" i="17"/>
  <c r="C56" s="1"/>
  <c r="C187" s="1"/>
  <c r="E52"/>
  <c r="B52"/>
  <c r="B56" s="1"/>
  <c r="B187" s="1"/>
  <c r="I52"/>
  <c r="I56" s="1"/>
  <c r="I187" s="1"/>
  <c r="G52"/>
  <c r="D52"/>
  <c r="H52"/>
  <c r="F52"/>
  <c r="F56" s="1"/>
  <c r="F187" s="1"/>
  <c r="K65" i="15"/>
  <c r="C30"/>
  <c r="C71"/>
  <c r="C22" s="1"/>
  <c r="C26" i="17"/>
  <c r="C9" i="4"/>
  <c r="C50" s="1"/>
  <c r="K20" i="17"/>
  <c r="B71" i="15"/>
  <c r="B22" s="1"/>
  <c r="B26" i="17"/>
  <c r="B9" i="4"/>
  <c r="B50" s="1"/>
  <c r="C4" i="18"/>
  <c r="L46" i="17"/>
  <c r="F47"/>
  <c r="L47" s="1"/>
  <c r="B4" i="18"/>
  <c r="B56" i="15"/>
  <c r="B8" s="1"/>
  <c r="G12" i="5"/>
  <c r="G15"/>
  <c r="H12"/>
  <c r="H15"/>
  <c r="E71" i="15"/>
  <c r="E22" s="1"/>
  <c r="E26" i="17"/>
  <c r="D71" i="15"/>
  <c r="D22" s="1"/>
  <c r="D26" i="17"/>
  <c r="E56"/>
  <c r="E187" s="1"/>
  <c r="E4" i="5"/>
  <c r="D56" i="17"/>
  <c r="D187" s="1"/>
  <c r="C12" i="5"/>
  <c r="C15"/>
  <c r="D12"/>
  <c r="D15"/>
  <c r="E12"/>
  <c r="E15"/>
  <c r="L13" i="15"/>
  <c r="F12" i="5"/>
  <c r="B15"/>
  <c r="I12"/>
  <c r="I15"/>
  <c r="G72" i="15"/>
  <c r="L20" i="17"/>
  <c r="F71" i="15"/>
  <c r="F22" s="1"/>
  <c r="F26" i="17"/>
  <c r="G56"/>
  <c r="G187" s="1"/>
  <c r="F183"/>
  <c r="L182"/>
  <c r="B183"/>
  <c r="K182"/>
  <c r="B47"/>
  <c r="K47" s="1"/>
  <c r="K46"/>
  <c r="I71" i="15"/>
  <c r="I22" s="1"/>
  <c r="I26" i="17"/>
  <c r="H71" i="15"/>
  <c r="H22" s="1"/>
  <c r="H26" i="17"/>
  <c r="I4" i="18"/>
  <c r="H56" i="17"/>
  <c r="H187" s="1"/>
  <c r="H4" i="18"/>
  <c r="L65" i="15"/>
  <c r="K13"/>
  <c r="I56"/>
  <c r="I8" s="1"/>
  <c r="I4" i="5"/>
  <c r="H56" i="15"/>
  <c r="H8" s="1"/>
  <c r="H4" i="6"/>
  <c r="G56" i="15"/>
  <c r="G8" s="1"/>
  <c r="G4" i="6"/>
  <c r="F56" i="15"/>
  <c r="F8" s="1"/>
  <c r="F4" i="5"/>
  <c r="E56" i="15"/>
  <c r="E8" s="1"/>
  <c r="D56"/>
  <c r="D8" s="1"/>
  <c r="C56"/>
  <c r="C8" s="1"/>
  <c r="H79" i="2"/>
  <c r="K12" i="5" l="1"/>
  <c r="C4" i="4"/>
  <c r="H4" i="5"/>
  <c r="I4" i="4"/>
  <c r="B4" i="6"/>
  <c r="B4" i="5"/>
  <c r="C4" i="6"/>
  <c r="B4" i="4"/>
  <c r="I17" i="6"/>
  <c r="E17"/>
  <c r="D17"/>
  <c r="C17"/>
  <c r="H17"/>
  <c r="G17"/>
  <c r="H8"/>
  <c r="I8"/>
  <c r="F4" i="4"/>
  <c r="F4" i="18"/>
  <c r="G4" i="4"/>
  <c r="G4" i="18"/>
  <c r="F8" i="6"/>
  <c r="D4"/>
  <c r="D4" i="18"/>
  <c r="E4" i="4"/>
  <c r="E4" i="18"/>
  <c r="D8" i="6"/>
  <c r="E8"/>
  <c r="B8"/>
  <c r="C8"/>
  <c r="K16" i="15"/>
  <c r="D4" i="5"/>
  <c r="H57" i="17"/>
  <c r="H58" s="1"/>
  <c r="H7" s="1"/>
  <c r="H33" s="1"/>
  <c r="H188"/>
  <c r="H189" s="1"/>
  <c r="H7" i="18" s="1"/>
  <c r="H8" s="1"/>
  <c r="I57" i="17"/>
  <c r="I58" s="1"/>
  <c r="I7" s="1"/>
  <c r="I33" s="1"/>
  <c r="I188"/>
  <c r="I189" s="1"/>
  <c r="I7" i="18" s="1"/>
  <c r="I8" s="1"/>
  <c r="H72" i="15"/>
  <c r="I72"/>
  <c r="B184" i="17"/>
  <c r="K184" s="1"/>
  <c r="K183"/>
  <c r="F57"/>
  <c r="F58" s="1"/>
  <c r="F7" s="1"/>
  <c r="F188"/>
  <c r="F189" s="1"/>
  <c r="F7" i="18" s="1"/>
  <c r="F184" i="17"/>
  <c r="L184" s="1"/>
  <c r="L183"/>
  <c r="G57"/>
  <c r="G58" s="1"/>
  <c r="G7" s="1"/>
  <c r="G33" s="1"/>
  <c r="G188"/>
  <c r="G189" s="1"/>
  <c r="G7" i="18" s="1"/>
  <c r="G8" s="1"/>
  <c r="F72" i="15"/>
  <c r="L71"/>
  <c r="L16"/>
  <c r="F15" i="5"/>
  <c r="D57" i="17"/>
  <c r="D58" s="1"/>
  <c r="D7" s="1"/>
  <c r="D33" s="1"/>
  <c r="D188"/>
  <c r="D189" s="1"/>
  <c r="D7" i="18" s="1"/>
  <c r="D8" s="1"/>
  <c r="E57" i="17"/>
  <c r="E58" s="1"/>
  <c r="E7" s="1"/>
  <c r="E33" s="1"/>
  <c r="E188"/>
  <c r="E189" s="1"/>
  <c r="E7" i="18" s="1"/>
  <c r="E8" s="1"/>
  <c r="D72" i="15"/>
  <c r="E72"/>
  <c r="B72"/>
  <c r="K71"/>
  <c r="C72"/>
  <c r="L26" i="17"/>
  <c r="G23" i="15"/>
  <c r="G24" i="5" s="1"/>
  <c r="G23"/>
  <c r="B17" i="6"/>
  <c r="K15" i="5"/>
  <c r="B68" i="15"/>
  <c r="B67"/>
  <c r="B18" s="1"/>
  <c r="B57" i="17"/>
  <c r="B58" s="1"/>
  <c r="B7" s="1"/>
  <c r="B33" s="1"/>
  <c r="B188"/>
  <c r="B189" s="1"/>
  <c r="B7" i="18" s="1"/>
  <c r="C57" i="17"/>
  <c r="C58" s="1"/>
  <c r="C7" s="1"/>
  <c r="C33" s="1"/>
  <c r="C188"/>
  <c r="C189" s="1"/>
  <c r="C7" i="18" s="1"/>
  <c r="C8" s="1"/>
  <c r="K26" i="17"/>
  <c r="L12" i="5"/>
  <c r="E4" i="6"/>
  <c r="F4"/>
  <c r="H4" i="4"/>
  <c r="I4" i="6"/>
  <c r="D4" i="4"/>
  <c r="G4" i="5"/>
  <c r="I68" i="15"/>
  <c r="I67"/>
  <c r="I18" s="1"/>
  <c r="H68"/>
  <c r="H67"/>
  <c r="H18" s="1"/>
  <c r="G68"/>
  <c r="G67"/>
  <c r="G18" s="1"/>
  <c r="F68"/>
  <c r="F19" s="1"/>
  <c r="F67"/>
  <c r="F18" s="1"/>
  <c r="E68"/>
  <c r="E67"/>
  <c r="E18" s="1"/>
  <c r="D68"/>
  <c r="D67"/>
  <c r="D18" s="1"/>
  <c r="C68"/>
  <c r="C19" s="1"/>
  <c r="C67"/>
  <c r="C18" s="1"/>
  <c r="C4" i="5"/>
  <c r="G29" i="4"/>
  <c r="H19"/>
  <c r="F34"/>
  <c r="F14"/>
  <c r="D34"/>
  <c r="I29"/>
  <c r="L72" i="15" l="1"/>
  <c r="D19"/>
  <c r="D19" i="5" s="1"/>
  <c r="E19" i="15"/>
  <c r="E19" i="5" s="1"/>
  <c r="G19" i="15"/>
  <c r="G19" i="5" s="1"/>
  <c r="H19" i="15"/>
  <c r="H19" i="5" s="1"/>
  <c r="I19" i="15"/>
  <c r="I19" i="5" s="1"/>
  <c r="B19" i="15"/>
  <c r="B19" i="5" s="1"/>
  <c r="F33" i="17"/>
  <c r="F42" i="15" s="1"/>
  <c r="F51" s="1"/>
  <c r="E42"/>
  <c r="E51" s="1"/>
  <c r="D42"/>
  <c r="D51" s="1"/>
  <c r="C42"/>
  <c r="C51" s="1"/>
  <c r="G42"/>
  <c r="G51" s="1"/>
  <c r="I42"/>
  <c r="I51" s="1"/>
  <c r="H42"/>
  <c r="H51" s="1"/>
  <c r="B8" i="4"/>
  <c r="B49" s="1"/>
  <c r="B42" i="15"/>
  <c r="B51" s="1"/>
  <c r="F8" i="4"/>
  <c r="F49" s="1"/>
  <c r="K17" i="6"/>
  <c r="B8" i="18"/>
  <c r="K8" s="1"/>
  <c r="K7"/>
  <c r="L7"/>
  <c r="F8"/>
  <c r="L8" s="1"/>
  <c r="C13" i="17"/>
  <c r="C39" s="1"/>
  <c r="C8" i="4"/>
  <c r="C49" s="1"/>
  <c r="G13" i="17"/>
  <c r="G39" s="1"/>
  <c r="G8" i="4"/>
  <c r="G49" s="1"/>
  <c r="I13" i="17"/>
  <c r="I39" s="1"/>
  <c r="I8" i="4"/>
  <c r="I49" s="1"/>
  <c r="H13" i="17"/>
  <c r="H39" s="1"/>
  <c r="H8" i="4"/>
  <c r="H49" s="1"/>
  <c r="E13" i="17"/>
  <c r="E39" s="1"/>
  <c r="E8" i="4"/>
  <c r="E49" s="1"/>
  <c r="D13" i="17"/>
  <c r="D39" s="1"/>
  <c r="D8" i="4"/>
  <c r="D49" s="1"/>
  <c r="K7" i="17"/>
  <c r="B13"/>
  <c r="B39" s="1"/>
  <c r="L7"/>
  <c r="F13"/>
  <c r="F39" s="1"/>
  <c r="K72" i="15"/>
  <c r="E23"/>
  <c r="E24" i="5" s="1"/>
  <c r="E23"/>
  <c r="D23" i="15"/>
  <c r="D24" i="5" s="1"/>
  <c r="D23"/>
  <c r="F17" i="6"/>
  <c r="L15" i="5"/>
  <c r="L22" i="15"/>
  <c r="F23" i="5"/>
  <c r="F23" i="15"/>
  <c r="B69"/>
  <c r="B74" s="1"/>
  <c r="C23"/>
  <c r="C24" i="5" s="1"/>
  <c r="C23"/>
  <c r="B23"/>
  <c r="B23" i="15"/>
  <c r="K22"/>
  <c r="I23"/>
  <c r="I24" i="5" s="1"/>
  <c r="I23"/>
  <c r="H23" i="15"/>
  <c r="H24" i="5" s="1"/>
  <c r="H23"/>
  <c r="K189" i="17"/>
  <c r="L58"/>
  <c r="K58"/>
  <c r="L189"/>
  <c r="I69" i="15"/>
  <c r="I74" s="1"/>
  <c r="H69"/>
  <c r="H74" s="1"/>
  <c r="G69"/>
  <c r="G74" s="1"/>
  <c r="L68"/>
  <c r="F69"/>
  <c r="L67"/>
  <c r="E69"/>
  <c r="E74" s="1"/>
  <c r="D69"/>
  <c r="D74" s="1"/>
  <c r="C69"/>
  <c r="K67"/>
  <c r="K68"/>
  <c r="I34" i="4"/>
  <c r="I9"/>
  <c r="G34"/>
  <c r="G9"/>
  <c r="H34"/>
  <c r="F29"/>
  <c r="D29"/>
  <c r="E29"/>
  <c r="E9"/>
  <c r="I19"/>
  <c r="F24"/>
  <c r="H9"/>
  <c r="H29"/>
  <c r="G19"/>
  <c r="D14"/>
  <c r="D24"/>
  <c r="E14"/>
  <c r="E34"/>
  <c r="I14"/>
  <c r="I24"/>
  <c r="F9"/>
  <c r="F19"/>
  <c r="H14"/>
  <c r="H24"/>
  <c r="G14"/>
  <c r="G24"/>
  <c r="B13" i="6"/>
  <c r="D19" i="4"/>
  <c r="E24"/>
  <c r="E19"/>
  <c r="F50" l="1"/>
  <c r="E50"/>
  <c r="H50"/>
  <c r="G50"/>
  <c r="I50"/>
  <c r="K42" i="15"/>
  <c r="K51" s="1"/>
  <c r="L42"/>
  <c r="L51" s="1"/>
  <c r="L17" i="6"/>
  <c r="L13" i="17"/>
  <c r="K13"/>
  <c r="B24" i="5"/>
  <c r="K23" i="15"/>
  <c r="B20"/>
  <c r="B18" i="5"/>
  <c r="F24"/>
  <c r="F19" i="6" s="1"/>
  <c r="L23" i="15"/>
  <c r="I20"/>
  <c r="I18" i="5"/>
  <c r="H20" i="15"/>
  <c r="H18" i="5"/>
  <c r="G20" i="15"/>
  <c r="G18" i="5"/>
  <c r="F18"/>
  <c r="L18" i="15"/>
  <c r="F20"/>
  <c r="L69"/>
  <c r="F74"/>
  <c r="F19" i="5"/>
  <c r="L19" s="1"/>
  <c r="L19" i="15"/>
  <c r="E20"/>
  <c r="E18" i="5"/>
  <c r="D20" i="15"/>
  <c r="D18" i="5"/>
  <c r="C19"/>
  <c r="K19" s="1"/>
  <c r="K19" i="15"/>
  <c r="C20"/>
  <c r="C18" i="5"/>
  <c r="K18" i="15"/>
  <c r="K69"/>
  <c r="C74"/>
  <c r="K29" i="4"/>
  <c r="L29"/>
  <c r="L34"/>
  <c r="L19"/>
  <c r="L14"/>
  <c r="K24"/>
  <c r="L24"/>
  <c r="D9"/>
  <c r="D50" s="1"/>
  <c r="K19"/>
  <c r="K14"/>
  <c r="K34"/>
  <c r="E13" i="6" l="1"/>
  <c r="I13"/>
  <c r="H13"/>
  <c r="K18" i="5"/>
  <c r="B20"/>
  <c r="B25" i="15"/>
  <c r="I25"/>
  <c r="I20" i="5"/>
  <c r="H25" i="15"/>
  <c r="H20" i="5"/>
  <c r="G25" i="15"/>
  <c r="G20" i="5"/>
  <c r="L18"/>
  <c r="L30" i="15"/>
  <c r="L74"/>
  <c r="F20" i="5"/>
  <c r="F15" i="18" s="1"/>
  <c r="F25" i="15"/>
  <c r="L20"/>
  <c r="E20" i="5"/>
  <c r="E25" i="15"/>
  <c r="D20" i="5"/>
  <c r="D25" i="15"/>
  <c r="K30"/>
  <c r="K74"/>
  <c r="C25"/>
  <c r="C20" i="5"/>
  <c r="C15" i="18" s="1"/>
  <c r="C16" s="1"/>
  <c r="K20" i="15"/>
  <c r="D13" i="6"/>
  <c r="K50" i="4"/>
  <c r="F13" i="6"/>
  <c r="L50" i="4"/>
  <c r="B19" i="6"/>
  <c r="G13"/>
  <c r="K9" i="4"/>
  <c r="C13" i="6"/>
  <c r="F16" i="18" l="1"/>
  <c r="G18" i="6"/>
  <c r="G15" i="18"/>
  <c r="G16" s="1"/>
  <c r="H18" i="6"/>
  <c r="H15" i="18"/>
  <c r="H16" s="1"/>
  <c r="I18" i="6"/>
  <c r="I15" i="18"/>
  <c r="I16" s="1"/>
  <c r="D18" i="6"/>
  <c r="D15" i="18"/>
  <c r="D16" s="1"/>
  <c r="E18" i="6"/>
  <c r="E15" i="18"/>
  <c r="E16" s="1"/>
  <c r="B18" i="6"/>
  <c r="B15" i="18"/>
  <c r="L25" i="15"/>
  <c r="F18" i="6"/>
  <c r="L20" i="5"/>
  <c r="K25" i="15"/>
  <c r="K13" i="6"/>
  <c r="C18"/>
  <c r="K20" i="5"/>
  <c r="L13" i="6"/>
  <c r="L23" i="5"/>
  <c r="K8" i="6"/>
  <c r="B20"/>
  <c r="K23" i="5"/>
  <c r="E19" i="6"/>
  <c r="E20" s="1"/>
  <c r="L8"/>
  <c r="I19"/>
  <c r="I20" s="1"/>
  <c r="D19"/>
  <c r="H19"/>
  <c r="H20" s="1"/>
  <c r="G19"/>
  <c r="L24" i="5"/>
  <c r="E11" i="18"/>
  <c r="E12" s="1"/>
  <c r="D11"/>
  <c r="D12" s="1"/>
  <c r="G11"/>
  <c r="G12" s="1"/>
  <c r="F11"/>
  <c r="F12" s="1"/>
  <c r="I11"/>
  <c r="I12" s="1"/>
  <c r="D20" i="6" l="1"/>
  <c r="K18"/>
  <c r="L15" i="18"/>
  <c r="K15"/>
  <c r="B16"/>
  <c r="K16" s="1"/>
  <c r="L16"/>
  <c r="L18" i="6"/>
  <c r="F20"/>
  <c r="C10" i="4"/>
  <c r="B10"/>
  <c r="L9"/>
  <c r="C19" i="6"/>
  <c r="K24" i="5"/>
  <c r="G20" i="6"/>
  <c r="L19"/>
  <c r="H35" i="4"/>
  <c r="H20"/>
  <c r="H7" i="6"/>
  <c r="H9" s="1"/>
  <c r="H25" i="4"/>
  <c r="H30"/>
  <c r="H15"/>
  <c r="I35"/>
  <c r="I7" i="6"/>
  <c r="I9" s="1"/>
  <c r="I25" i="4"/>
  <c r="I20"/>
  <c r="I15"/>
  <c r="I30"/>
  <c r="G30"/>
  <c r="G20"/>
  <c r="G25"/>
  <c r="G15"/>
  <c r="G35"/>
  <c r="G7" i="6"/>
  <c r="G9" s="1"/>
  <c r="D30" i="4"/>
  <c r="D7" i="6"/>
  <c r="D9" s="1"/>
  <c r="D35" i="4"/>
  <c r="D15"/>
  <c r="D20"/>
  <c r="D25"/>
  <c r="E30"/>
  <c r="E35"/>
  <c r="E15"/>
  <c r="E20"/>
  <c r="E7" i="6"/>
  <c r="E9" s="1"/>
  <c r="B7"/>
  <c r="C7"/>
  <c r="C9" s="1"/>
  <c r="F7"/>
  <c r="B51" i="4" l="1"/>
  <c r="B11" i="18"/>
  <c r="B12" s="1"/>
  <c r="C51" i="4"/>
  <c r="C11" i="18"/>
  <c r="C12" s="1"/>
  <c r="L49" i="4"/>
  <c r="H11" i="18"/>
  <c r="L20" i="6"/>
  <c r="K49" i="4"/>
  <c r="C20" i="6"/>
  <c r="K20" s="1"/>
  <c r="K19"/>
  <c r="L7"/>
  <c r="F9"/>
  <c r="L9" s="1"/>
  <c r="B9"/>
  <c r="K9" s="1"/>
  <c r="K7"/>
  <c r="K23" i="4"/>
  <c r="K25" s="1"/>
  <c r="E25"/>
  <c r="L24" i="6"/>
  <c r="L11" i="18" l="1"/>
  <c r="H12"/>
  <c r="C17"/>
  <c r="C21" s="1"/>
  <c r="B17"/>
  <c r="K11"/>
  <c r="E10" i="4"/>
  <c r="K35"/>
  <c r="K33"/>
  <c r="F15"/>
  <c r="L13"/>
  <c r="H10"/>
  <c r="I10"/>
  <c r="G10"/>
  <c r="D10"/>
  <c r="L28"/>
  <c r="L30" s="1"/>
  <c r="F30"/>
  <c r="L8"/>
  <c r="L10" s="1"/>
  <c r="F10"/>
  <c r="K13"/>
  <c r="K15" s="1"/>
  <c r="K18"/>
  <c r="K20" s="1"/>
  <c r="L18"/>
  <c r="L20" s="1"/>
  <c r="F20"/>
  <c r="L23"/>
  <c r="L25" s="1"/>
  <c r="F25"/>
  <c r="K8"/>
  <c r="K28"/>
  <c r="K30" s="1"/>
  <c r="L33"/>
  <c r="F35"/>
  <c r="L35" s="1"/>
  <c r="B21" i="18" l="1"/>
  <c r="C12" i="6"/>
  <c r="C14"/>
  <c r="C21" s="1"/>
  <c r="C25" s="1"/>
  <c r="D12"/>
  <c r="D51" i="4"/>
  <c r="G12" i="6"/>
  <c r="G51" i="4"/>
  <c r="I12" i="6"/>
  <c r="I51" i="4"/>
  <c r="H12" i="6"/>
  <c r="H51" i="4"/>
  <c r="E51"/>
  <c r="E12" i="6"/>
  <c r="K51" i="4"/>
  <c r="K10"/>
  <c r="B12" i="6"/>
  <c r="B14"/>
  <c r="F12"/>
  <c r="L12" s="1"/>
  <c r="F51" i="4"/>
  <c r="L51"/>
  <c r="L15"/>
  <c r="E14" i="6" l="1"/>
  <c r="E21" s="1"/>
  <c r="E25" s="1"/>
  <c r="E17" i="18"/>
  <c r="E21" s="1"/>
  <c r="F14" i="6"/>
  <c r="F21" s="1"/>
  <c r="H14"/>
  <c r="H21" s="1"/>
  <c r="H25" s="1"/>
  <c r="H17" i="18"/>
  <c r="H21" s="1"/>
  <c r="I14" i="6"/>
  <c r="I21" s="1"/>
  <c r="I25" s="1"/>
  <c r="I17" i="18"/>
  <c r="I21" s="1"/>
  <c r="G14" i="6"/>
  <c r="G21" s="1"/>
  <c r="G25" s="1"/>
  <c r="G17" i="18"/>
  <c r="G21" s="1"/>
  <c r="D14" i="6"/>
  <c r="D21" s="1"/>
  <c r="D25" s="1"/>
  <c r="K12"/>
  <c r="B21"/>
  <c r="L14" l="1"/>
  <c r="D17" i="18"/>
  <c r="K12"/>
  <c r="L12"/>
  <c r="F17"/>
  <c r="K14" i="6"/>
  <c r="L21"/>
  <c r="F25"/>
  <c r="L25" s="1"/>
  <c r="K21"/>
  <c r="B25"/>
  <c r="K25" s="1"/>
  <c r="D21" i="18" l="1"/>
  <c r="K21" s="1"/>
  <c r="K17"/>
  <c r="L17"/>
  <c r="F21"/>
  <c r="L21" s="1"/>
</calcChain>
</file>

<file path=xl/comments1.xml><?xml version="1.0" encoding="utf-8"?>
<comments xmlns="http://schemas.openxmlformats.org/spreadsheetml/2006/main">
  <authors>
    <author>Gavin Conran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Gavin Conran:</t>
        </r>
        <r>
          <rPr>
            <sz val="8"/>
            <color indexed="81"/>
            <rFont val="Tahoma"/>
            <family val="2"/>
          </rPr>
          <t xml:space="preserve">
Will increase because the agent will have access to keyword and keyword searches will be bettwer refined.</t>
        </r>
      </text>
    </comment>
    <comment ref="A67" authorId="0">
      <text>
        <r>
          <rPr>
            <b/>
            <sz val="8"/>
            <color indexed="81"/>
            <rFont val="Tahoma"/>
            <family val="2"/>
          </rPr>
          <t>Gavin Conran:</t>
        </r>
        <r>
          <rPr>
            <sz val="8"/>
            <color indexed="81"/>
            <rFont val="Tahoma"/>
            <family val="2"/>
          </rPr>
          <t xml:space="preserve">
Should dictate Keywords</t>
        </r>
      </text>
    </comment>
    <comment ref="E77" authorId="0">
      <text>
        <r>
          <rPr>
            <b/>
            <sz val="8"/>
            <color indexed="81"/>
            <rFont val="Tahoma"/>
            <family val="2"/>
          </rPr>
          <t>Gavin Conran:</t>
        </r>
        <r>
          <rPr>
            <sz val="8"/>
            <color indexed="81"/>
            <rFont val="Tahoma"/>
            <family val="2"/>
          </rPr>
          <t xml:space="preserve">
Will increase because the agent will have access to keyword and keyword searches will be bettwer refined.</t>
        </r>
      </text>
    </comment>
    <comment ref="A91" authorId="0">
      <text>
        <r>
          <rPr>
            <b/>
            <sz val="8"/>
            <color indexed="81"/>
            <rFont val="Tahoma"/>
          </rPr>
          <t>Gavin Conran:</t>
        </r>
        <r>
          <rPr>
            <sz val="8"/>
            <color indexed="81"/>
            <rFont val="Tahoma"/>
          </rPr>
          <t xml:space="preserve">
Should dictate Keywords</t>
        </r>
      </text>
    </comment>
  </commentList>
</comments>
</file>

<file path=xl/comments2.xml><?xml version="1.0" encoding="utf-8"?>
<comments xmlns="http://schemas.openxmlformats.org/spreadsheetml/2006/main">
  <authors>
    <author>Gavin Conran</author>
  </authors>
  <commentList>
    <comment ref="I25" authorId="0">
      <text>
        <r>
          <rPr>
            <b/>
            <sz val="8"/>
            <color indexed="81"/>
            <rFont val="Tahoma"/>
          </rPr>
          <t>Gavin Conran:</t>
        </r>
        <r>
          <rPr>
            <sz val="8"/>
            <color indexed="81"/>
            <rFont val="Tahoma"/>
          </rPr>
          <t xml:space="preserve">
Should dictate Keywords</t>
        </r>
      </text>
    </comment>
    <comment ref="E27" authorId="0">
      <text>
        <r>
          <rPr>
            <b/>
            <sz val="8"/>
            <color indexed="81"/>
            <rFont val="Tahoma"/>
            <family val="2"/>
          </rPr>
          <t>Gavin Conran:</t>
        </r>
        <r>
          <rPr>
            <sz val="8"/>
            <color indexed="81"/>
            <rFont val="Tahoma"/>
            <family val="2"/>
          </rPr>
          <t xml:space="preserve">
Should dictate Keywords</t>
        </r>
      </text>
    </comment>
  </commentList>
</comments>
</file>

<file path=xl/sharedStrings.xml><?xml version="1.0" encoding="utf-8"?>
<sst xmlns="http://schemas.openxmlformats.org/spreadsheetml/2006/main" count="1117" uniqueCount="197">
  <si>
    <t>Customer</t>
  </si>
  <si>
    <t>Search per week</t>
  </si>
  <si>
    <t>Time Period</t>
  </si>
  <si>
    <t>Q1</t>
  </si>
  <si>
    <t>Q2</t>
  </si>
  <si>
    <t>Q3</t>
  </si>
  <si>
    <t>Q4</t>
  </si>
  <si>
    <t>Call Rate</t>
  </si>
  <si>
    <t>Avg. no. of banners served per visit</t>
  </si>
  <si>
    <t>Pricing Sheet</t>
  </si>
  <si>
    <t>Rate</t>
  </si>
  <si>
    <t>Percentage</t>
  </si>
  <si>
    <t>Costs Sheet</t>
  </si>
  <si>
    <t>Agent Cost per Hour (£)</t>
  </si>
  <si>
    <t>Assumptions Sheet</t>
  </si>
  <si>
    <t>Hours per Day</t>
  </si>
  <si>
    <t>Days per Quarter</t>
  </si>
  <si>
    <t>12 weeks at £3.50 per week</t>
  </si>
  <si>
    <t>12 weeks at £6 per week</t>
  </si>
  <si>
    <t>24 weeks at £6 per week</t>
  </si>
  <si>
    <t>48 weeks at £6 per week</t>
  </si>
  <si>
    <t>52 weeks at £6 per week</t>
  </si>
  <si>
    <t>Clicks per week</t>
  </si>
  <si>
    <t>Y1</t>
  </si>
  <si>
    <t>Y2</t>
  </si>
  <si>
    <t>No of Agents</t>
  </si>
  <si>
    <t>Conversions per Hour</t>
  </si>
  <si>
    <t>Conversions per Day</t>
  </si>
  <si>
    <t>Conversions per Quarter</t>
  </si>
  <si>
    <t>Assumptions</t>
  </si>
  <si>
    <t>Days per Week</t>
  </si>
  <si>
    <t>TLC Revenue</t>
  </si>
  <si>
    <t>Costs</t>
  </si>
  <si>
    <t>Cost of Sales</t>
  </si>
  <si>
    <t>Agents: Cost per Quarter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</si>
  <si>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</si>
  <si>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</si>
  <si>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</si>
  <si>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</si>
  <si>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</si>
  <si>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</si>
  <si>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</si>
  <si>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r>
      <t xml:space="preserve">Calls Per Hour (CPH) </t>
    </r>
    <r>
      <rPr>
        <b/>
        <i/>
        <sz val="8"/>
        <rFont val="Arial"/>
        <family val="2"/>
      </rPr>
      <t>Per Agent</t>
    </r>
  </si>
  <si>
    <t>Calls per Hour (Total)</t>
  </si>
  <si>
    <t>Calls per Day (Total)</t>
  </si>
  <si>
    <t>Calls per Quarter (Total)</t>
  </si>
  <si>
    <r>
      <t xml:space="preserve">Calls Per Hour (CPH) </t>
    </r>
    <r>
      <rPr>
        <b/>
        <i/>
        <sz val="8"/>
        <rFont val="Arial"/>
        <family val="2"/>
      </rPr>
      <t>per agent</t>
    </r>
  </si>
  <si>
    <r>
      <t xml:space="preserve">Sales Per Hour (SPH) </t>
    </r>
    <r>
      <rPr>
        <b/>
        <i/>
        <sz val="8"/>
        <rFont val="Arial"/>
        <family val="2"/>
      </rPr>
      <t>per agent</t>
    </r>
  </si>
  <si>
    <t>CTR</t>
  </si>
  <si>
    <t>Paid Search</t>
  </si>
  <si>
    <t>E-mails</t>
  </si>
  <si>
    <t>E-mails sent per week</t>
  </si>
  <si>
    <t>Ads served per week</t>
  </si>
  <si>
    <t>Activity per week</t>
  </si>
  <si>
    <t>Paid Search per week</t>
  </si>
  <si>
    <t>Banners served per week</t>
  </si>
  <si>
    <t>Total</t>
  </si>
  <si>
    <t>Social Network Activity per week</t>
  </si>
  <si>
    <t>Visits per week</t>
  </si>
  <si>
    <t>P-Commerce Conversion Rate (%)</t>
  </si>
  <si>
    <t>E-Commerce Conversion Rate</t>
  </si>
  <si>
    <t>Acquisition costs</t>
  </si>
  <si>
    <t>CMS</t>
  </si>
  <si>
    <t>P-Commerce</t>
  </si>
  <si>
    <t>CRM</t>
  </si>
  <si>
    <t>E-mail Campaign</t>
  </si>
  <si>
    <t>Hosting</t>
  </si>
  <si>
    <t>E-Commerce</t>
  </si>
  <si>
    <t>P-Commerce Conversion Rate</t>
  </si>
  <si>
    <t>P-Commerce Conversation Rate</t>
  </si>
  <si>
    <t>E-Commerce Transaction Costs</t>
  </si>
  <si>
    <t>Weighted E-Commerce Conversion Rate</t>
  </si>
  <si>
    <t>Weighted P-Commerce Conversion Rate</t>
  </si>
  <si>
    <t>CPC</t>
  </si>
  <si>
    <t>Cost per E-mail</t>
  </si>
  <si>
    <t>Weeks per Quarter</t>
  </si>
  <si>
    <t>Acquisition Costs</t>
  </si>
  <si>
    <t>Acquisition: Cost per Quarter</t>
  </si>
  <si>
    <t>Cost of Sales: Per Quarter</t>
  </si>
  <si>
    <t>Cost per E-Commerce transaction</t>
  </si>
  <si>
    <t>P-Commerce Conversions per Quarter</t>
  </si>
  <si>
    <t>P-Commerce Transaction Costs</t>
  </si>
  <si>
    <t>P-Commerce: Cost per Quarter</t>
  </si>
  <si>
    <t>TNSI transaction costs</t>
  </si>
  <si>
    <t>E-Commerce Cost per Quarter</t>
  </si>
  <si>
    <t>P-Commerce Costs</t>
  </si>
  <si>
    <t>E-Commerce Costs</t>
  </si>
  <si>
    <t>Commission: per Quarter</t>
  </si>
  <si>
    <t>Revenue per Quarter</t>
  </si>
  <si>
    <t>Natural Search</t>
  </si>
  <si>
    <t>E-Commerce Rate (%)</t>
  </si>
  <si>
    <t>Natural Search per week</t>
  </si>
  <si>
    <t>CPC (?)</t>
  </si>
  <si>
    <t>Demand Sheet (per week)</t>
  </si>
  <si>
    <t>Analytics</t>
  </si>
  <si>
    <t>Web Design</t>
  </si>
  <si>
    <t>2 Year Model</t>
  </si>
  <si>
    <t>Revenue</t>
  </si>
  <si>
    <t>P-Commerce (Total)</t>
  </si>
  <si>
    <t>% Traffic</t>
  </si>
  <si>
    <t>P-Comm Conversion (% Total)</t>
  </si>
  <si>
    <t>E-Comm Conversion (% Total)</t>
  </si>
  <si>
    <t>User Input Pricing</t>
  </si>
  <si>
    <t>Traffic</t>
  </si>
  <si>
    <t>Standard Box (base commission rate)</t>
  </si>
  <si>
    <t>Sky+</t>
  </si>
  <si>
    <t>HD</t>
  </si>
  <si>
    <t>Multi-room</t>
  </si>
  <si>
    <t>TV Package</t>
  </si>
  <si>
    <t>Basic packages</t>
  </si>
  <si>
    <t>Single premium</t>
  </si>
  <si>
    <t>Dual</t>
  </si>
  <si>
    <t>Sky World</t>
  </si>
  <si>
    <t>Broadband</t>
  </si>
  <si>
    <t>Base</t>
  </si>
  <si>
    <t>Mid</t>
  </si>
  <si>
    <t>Max</t>
  </si>
  <si>
    <t>Connect</t>
  </si>
  <si>
    <t>Talk</t>
  </si>
  <si>
    <t>Package</t>
  </si>
  <si>
    <t>TV Only</t>
  </si>
  <si>
    <t>TV &amp; SkyTalk</t>
  </si>
  <si>
    <t>TV &amp; Broadband</t>
  </si>
  <si>
    <t>TV &amp; SkyTalk &amp; Broadband</t>
  </si>
  <si>
    <t>P-Commerce per Customer</t>
  </si>
  <si>
    <t>Calls Per Hour (CPH) Per Agent</t>
  </si>
  <si>
    <t>% Sky Conversions</t>
  </si>
  <si>
    <t>Weighted Average STB Commission</t>
  </si>
  <si>
    <t>Weighted Average TV Commission</t>
  </si>
  <si>
    <t>Weighted Average BB Commission</t>
  </si>
  <si>
    <t>Weighted Average Talk Commission</t>
  </si>
  <si>
    <t>Revenue Generating</t>
  </si>
  <si>
    <t>Pricing</t>
  </si>
  <si>
    <t>Cost of Sales (The Times)</t>
  </si>
  <si>
    <t>Opearting Costs</t>
  </si>
  <si>
    <t>P-Commerce Conversions</t>
  </si>
  <si>
    <t>E-Commerce Conversions</t>
  </si>
  <si>
    <t>Cost of Sales (Total)</t>
  </si>
  <si>
    <t>Conversions Ratio</t>
  </si>
  <si>
    <t>Ratio</t>
  </si>
  <si>
    <t>P-Commerce CPA</t>
  </si>
  <si>
    <t>E-Commerce CPA</t>
  </si>
  <si>
    <t>Acquisition Costs (per Customer)</t>
  </si>
  <si>
    <t>P-Commerce Acquisition Costs</t>
  </si>
  <si>
    <t>P-Commerce 2 Year Model</t>
  </si>
  <si>
    <t>P-Comm Acquisition costs</t>
  </si>
  <si>
    <t>Acquisition factor</t>
  </si>
  <si>
    <t>Gross Profit</t>
  </si>
  <si>
    <t>Operating Profit</t>
  </si>
  <si>
    <t>Rent</t>
  </si>
  <si>
    <t>Utilities</t>
  </si>
  <si>
    <t>Admin</t>
  </si>
  <si>
    <t>IT</t>
  </si>
  <si>
    <t>P &amp; E Commerce</t>
  </si>
  <si>
    <t>User Input Traffic</t>
  </si>
  <si>
    <t>Revenue (Total)</t>
  </si>
  <si>
    <t>P-Commerce Revenue</t>
  </si>
  <si>
    <t>E-Commerce Revenue</t>
  </si>
  <si>
    <t>Development &amp; Support Team</t>
  </si>
  <si>
    <t>BT</t>
  </si>
  <si>
    <t>V-box</t>
  </si>
  <si>
    <t>Bronze value pack</t>
  </si>
  <si>
    <t>Silver value pack</t>
  </si>
  <si>
    <t>Gold value pack</t>
  </si>
  <si>
    <t>Fast &amp; Reliable</t>
  </si>
  <si>
    <t>Heavy Usage</t>
  </si>
  <si>
    <t>Unlimited</t>
  </si>
  <si>
    <t>Anywhere</t>
  </si>
  <si>
    <t>Phone</t>
  </si>
  <si>
    <t>TV &amp; Phone</t>
  </si>
  <si>
    <t>TV &amp; Phone &amp; Broadband</t>
  </si>
  <si>
    <t>Weighted Average CPA</t>
  </si>
  <si>
    <t>BT Rates</t>
  </si>
  <si>
    <t>iAD Activity per week</t>
  </si>
  <si>
    <t>Banner Ads (Online)</t>
  </si>
  <si>
    <t>IPTV Activity per week</t>
  </si>
  <si>
    <t>IPTV Ads</t>
  </si>
  <si>
    <t>Smartphone (Apps) Ads</t>
  </si>
  <si>
    <t>Social Network Ads</t>
  </si>
  <si>
    <t>P-Commerce Rate (%)</t>
  </si>
  <si>
    <t>P-Commerce Rate%</t>
  </si>
  <si>
    <t>E-Commerec Rate (%)</t>
  </si>
  <si>
    <t>Weighted Average Commission</t>
  </si>
  <si>
    <t>% Conversions</t>
  </si>
  <si>
    <t>%  The Conversions</t>
  </si>
  <si>
    <t>The Times</t>
  </si>
  <si>
    <t>The Independent</t>
  </si>
  <si>
    <t>Debenhams</t>
  </si>
  <si>
    <t>Product #1</t>
  </si>
  <si>
    <t>Product #2</t>
  </si>
  <si>
    <t>Product #3</t>
  </si>
  <si>
    <t>Product #4</t>
  </si>
  <si>
    <t>Product #5</t>
  </si>
  <si>
    <t>Net-A-Porter</t>
  </si>
  <si>
    <t>NHS</t>
  </si>
  <si>
    <t>Brand Alley</t>
  </si>
  <si>
    <t>Sky</t>
  </si>
</sst>
</file>

<file path=xl/styles.xml><?xml version="1.0" encoding="utf-8"?>
<styleSheet xmlns="http://schemas.openxmlformats.org/spreadsheetml/2006/main">
  <numFmts count="5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  <numFmt numFmtId="165" formatCode="#,##0.00_ ;\-#,##0.00\ "/>
  </numFmts>
  <fonts count="18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82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Border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164" fontId="2" fillId="0" borderId="0" xfId="1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0" fontId="1" fillId="0" borderId="0" xfId="1" applyFill="1" applyBorder="1"/>
    <xf numFmtId="164" fontId="2" fillId="2" borderId="0" xfId="1" applyNumberFormat="1" applyFont="1" applyFill="1" applyBorder="1"/>
    <xf numFmtId="164" fontId="2" fillId="2" borderId="0" xfId="2" applyNumberFormat="1" applyFont="1" applyFill="1" applyBorder="1"/>
    <xf numFmtId="0" fontId="3" fillId="2" borderId="0" xfId="1" applyFont="1" applyFill="1" applyBorder="1" applyAlignment="1">
      <alignment horizontal="center"/>
    </xf>
    <xf numFmtId="6" fontId="4" fillId="3" borderId="3" xfId="1" applyNumberFormat="1" applyFont="1" applyFill="1" applyBorder="1"/>
    <xf numFmtId="9" fontId="4" fillId="3" borderId="3" xfId="1" applyNumberFormat="1" applyFont="1" applyFill="1" applyBorder="1" applyAlignment="1">
      <alignment horizontal="center"/>
    </xf>
    <xf numFmtId="0" fontId="4" fillId="3" borderId="3" xfId="1" applyFont="1" applyFill="1" applyBorder="1"/>
    <xf numFmtId="0" fontId="4" fillId="3" borderId="4" xfId="1" applyFont="1" applyFill="1" applyBorder="1"/>
    <xf numFmtId="0" fontId="4" fillId="3" borderId="3" xfId="1" applyFont="1" applyFill="1" applyBorder="1" applyAlignment="1">
      <alignment horizontal="center"/>
    </xf>
    <xf numFmtId="10" fontId="4" fillId="3" borderId="3" xfId="1" applyNumberFormat="1" applyFont="1" applyFill="1" applyBorder="1" applyAlignment="1">
      <alignment horizontal="right"/>
    </xf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164" fontId="3" fillId="0" borderId="0" xfId="3" applyNumberFormat="1" applyFont="1" applyFill="1" applyBorder="1" applyAlignment="1"/>
    <xf numFmtId="0" fontId="4" fillId="2" borderId="0" xfId="3" applyFont="1" applyFill="1" applyBorder="1" applyAlignment="1">
      <alignment horizontal="center"/>
    </xf>
    <xf numFmtId="10" fontId="4" fillId="2" borderId="0" xfId="3" applyNumberFormat="1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1" fillId="0" borderId="0" xfId="7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164" fontId="2" fillId="0" borderId="0" xfId="7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9" fontId="3" fillId="0" borderId="0" xfId="7" applyNumberFormat="1" applyFont="1"/>
    <xf numFmtId="21" fontId="2" fillId="0" borderId="0" xfId="7" applyNumberFormat="1" applyFont="1" applyBorder="1"/>
    <xf numFmtId="164" fontId="2" fillId="0" borderId="0" xfId="8" applyNumberFormat="1" applyFont="1" applyFill="1" applyBorder="1"/>
    <xf numFmtId="6" fontId="3" fillId="0" borderId="0" xfId="7" applyNumberFormat="1" applyFont="1" applyFill="1" applyBorder="1"/>
    <xf numFmtId="164" fontId="4" fillId="0" borderId="0" xfId="8" applyNumberFormat="1" applyFont="1"/>
    <xf numFmtId="164" fontId="3" fillId="0" borderId="0" xfId="7" applyNumberFormat="1" applyFont="1" applyFill="1" applyBorder="1" applyAlignment="1"/>
    <xf numFmtId="6" fontId="4" fillId="2" borderId="0" xfId="7" applyNumberFormat="1" applyFont="1" applyFill="1" applyBorder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164" fontId="3" fillId="0" borderId="0" xfId="12" applyNumberFormat="1" applyFont="1" applyFill="1" applyBorder="1" applyAlignment="1"/>
    <xf numFmtId="0" fontId="5" fillId="0" borderId="0" xfId="3" applyFont="1" applyFill="1" applyBorder="1"/>
    <xf numFmtId="0" fontId="8" fillId="0" borderId="0" xfId="3" applyFont="1"/>
    <xf numFmtId="0" fontId="9" fillId="0" borderId="0" xfId="0" applyFont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8" fontId="4" fillId="3" borderId="3" xfId="1" applyNumberFormat="1" applyFont="1" applyFill="1" applyBorder="1"/>
    <xf numFmtId="0" fontId="4" fillId="2" borderId="3" xfId="5" applyFont="1" applyFill="1" applyBorder="1"/>
    <xf numFmtId="2" fontId="4" fillId="2" borderId="3" xfId="5" applyNumberFormat="1" applyFont="1" applyFill="1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5" xfId="10" applyFont="1" applyFill="1" applyBorder="1"/>
    <xf numFmtId="0" fontId="0" fillId="0" borderId="6" xfId="0" applyBorder="1"/>
    <xf numFmtId="0" fontId="0" fillId="0" borderId="7" xfId="0" applyBorder="1"/>
    <xf numFmtId="0" fontId="4" fillId="0" borderId="8" xfId="10" applyFont="1" applyFill="1" applyBorder="1"/>
    <xf numFmtId="0" fontId="4" fillId="0" borderId="8" xfId="10" applyFont="1" applyBorder="1"/>
    <xf numFmtId="0" fontId="3" fillId="0" borderId="11" xfId="10" applyFont="1" applyBorder="1"/>
    <xf numFmtId="3" fontId="3" fillId="0" borderId="2" xfId="10" applyNumberFormat="1" applyFont="1" applyBorder="1"/>
    <xf numFmtId="3" fontId="3" fillId="0" borderId="12" xfId="10" applyNumberFormat="1" applyFont="1" applyBorder="1"/>
    <xf numFmtId="0" fontId="3" fillId="0" borderId="5" xfId="10" applyFont="1" applyBorder="1"/>
    <xf numFmtId="0" fontId="4" fillId="0" borderId="5" xfId="10" applyFont="1" applyBorder="1"/>
    <xf numFmtId="0" fontId="1" fillId="0" borderId="2" xfId="10" applyBorder="1"/>
    <xf numFmtId="6" fontId="4" fillId="2" borderId="3" xfId="10" applyNumberFormat="1" applyFont="1" applyFill="1" applyBorder="1"/>
    <xf numFmtId="8" fontId="4" fillId="2" borderId="3" xfId="10" applyNumberFormat="1" applyFont="1" applyFill="1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4" fillId="0" borderId="0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10" fontId="3" fillId="0" borderId="0" xfId="1" applyNumberFormat="1" applyFont="1" applyFill="1" applyBorder="1"/>
    <xf numFmtId="0" fontId="3" fillId="0" borderId="0" xfId="7" applyFont="1" applyFill="1"/>
    <xf numFmtId="0" fontId="0" fillId="0" borderId="5" xfId="0" applyBorder="1"/>
    <xf numFmtId="164" fontId="4" fillId="0" borderId="0" xfId="15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0" borderId="0" xfId="0" applyNumberFormat="1" applyFont="1" applyBorder="1"/>
    <xf numFmtId="6" fontId="4" fillId="3" borderId="3" xfId="0" applyNumberFormat="1" applyFont="1" applyFill="1" applyBorder="1"/>
    <xf numFmtId="9" fontId="4" fillId="3" borderId="3" xfId="0" applyNumberFormat="1" applyFont="1" applyFill="1" applyBorder="1" applyAlignment="1">
      <alignment horizontal="center"/>
    </xf>
    <xf numFmtId="164" fontId="3" fillId="0" borderId="0" xfId="15" applyNumberFormat="1" applyFont="1" applyBorder="1"/>
    <xf numFmtId="164" fontId="3" fillId="0" borderId="0" xfId="3" applyNumberFormat="1" applyFont="1" applyFill="1" applyBorder="1" applyAlignment="1">
      <alignment horizontal="center"/>
    </xf>
    <xf numFmtId="0" fontId="3" fillId="0" borderId="6" xfId="3" applyFont="1" applyBorder="1" applyAlignment="1">
      <alignment horizontal="center"/>
    </xf>
    <xf numFmtId="0" fontId="3" fillId="0" borderId="8" xfId="3" applyFont="1" applyBorder="1"/>
    <xf numFmtId="0" fontId="1" fillId="0" borderId="0" xfId="3" applyBorder="1"/>
    <xf numFmtId="164" fontId="2" fillId="0" borderId="0" xfId="4" applyNumberFormat="1" applyFont="1" applyBorder="1"/>
    <xf numFmtId="164" fontId="2" fillId="0" borderId="9" xfId="4" applyNumberFormat="1" applyFont="1" applyBorder="1"/>
    <xf numFmtId="0" fontId="1" fillId="0" borderId="8" xfId="3" applyBorder="1"/>
    <xf numFmtId="0" fontId="3" fillId="0" borderId="9" xfId="3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3" fillId="0" borderId="11" xfId="3" applyFont="1" applyBorder="1"/>
    <xf numFmtId="164" fontId="2" fillId="0" borderId="2" xfId="4" applyNumberFormat="1" applyFont="1" applyBorder="1"/>
    <xf numFmtId="164" fontId="2" fillId="0" borderId="1" xfId="4" applyNumberFormat="1" applyFont="1" applyBorder="1"/>
    <xf numFmtId="0" fontId="3" fillId="0" borderId="5" xfId="1" applyFont="1" applyFill="1" applyBorder="1"/>
    <xf numFmtId="0" fontId="3" fillId="0" borderId="6" xfId="7" applyFont="1" applyBorder="1"/>
    <xf numFmtId="0" fontId="3" fillId="0" borderId="7" xfId="7" applyFont="1" applyBorder="1"/>
    <xf numFmtId="0" fontId="3" fillId="0" borderId="8" xfId="1" applyFont="1" applyFill="1" applyBorder="1"/>
    <xf numFmtId="9" fontId="4" fillId="2" borderId="9" xfId="7" applyNumberFormat="1" applyFont="1" applyFill="1" applyBorder="1"/>
    <xf numFmtId="0" fontId="3" fillId="0" borderId="8" xfId="7" applyFont="1" applyBorder="1"/>
    <xf numFmtId="164" fontId="2" fillId="0" borderId="9" xfId="8" applyNumberFormat="1" applyFont="1" applyFill="1" applyBorder="1"/>
    <xf numFmtId="0" fontId="3" fillId="0" borderId="11" xfId="7" applyFont="1" applyBorder="1"/>
    <xf numFmtId="10" fontId="3" fillId="0" borderId="2" xfId="1" applyNumberFormat="1" applyFont="1" applyFill="1" applyBorder="1"/>
    <xf numFmtId="164" fontId="2" fillId="0" borderId="12" xfId="8" applyNumberFormat="1" applyFont="1" applyFill="1" applyBorder="1"/>
    <xf numFmtId="0" fontId="3" fillId="0" borderId="5" xfId="7" applyFont="1" applyBorder="1"/>
    <xf numFmtId="0" fontId="2" fillId="0" borderId="9" xfId="7" applyFont="1" applyBorder="1"/>
    <xf numFmtId="0" fontId="2" fillId="0" borderId="12" xfId="7" applyFont="1" applyBorder="1"/>
    <xf numFmtId="0" fontId="0" fillId="0" borderId="12" xfId="0" applyBorder="1"/>
    <xf numFmtId="6" fontId="3" fillId="0" borderId="9" xfId="7" applyNumberFormat="1" applyFont="1" applyFill="1" applyBorder="1"/>
    <xf numFmtId="0" fontId="3" fillId="0" borderId="9" xfId="7" applyFont="1" applyBorder="1"/>
    <xf numFmtId="0" fontId="13" fillId="0" borderId="0" xfId="0" applyFont="1"/>
    <xf numFmtId="0" fontId="4" fillId="0" borderId="0" xfId="10" applyFont="1" applyBorder="1"/>
    <xf numFmtId="0" fontId="3" fillId="0" borderId="8" xfId="10" applyFont="1" applyBorder="1"/>
    <xf numFmtId="0" fontId="4" fillId="0" borderId="0" xfId="10" applyFont="1" applyFill="1" applyBorder="1"/>
    <xf numFmtId="0" fontId="13" fillId="0" borderId="0" xfId="0" applyFont="1" applyBorder="1"/>
    <xf numFmtId="21" fontId="2" fillId="0" borderId="6" xfId="10" applyNumberFormat="1" applyFont="1" applyBorder="1"/>
    <xf numFmtId="21" fontId="2" fillId="0" borderId="7" xfId="10" applyNumberFormat="1" applyFont="1" applyBorder="1"/>
    <xf numFmtId="0" fontId="3" fillId="0" borderId="8" xfId="10" applyFont="1" applyBorder="1" applyAlignment="1">
      <alignment horizontal="left"/>
    </xf>
    <xf numFmtId="0" fontId="3" fillId="0" borderId="12" xfId="10" applyFont="1" applyBorder="1" applyAlignment="1">
      <alignment horizontal="center"/>
    </xf>
    <xf numFmtId="0" fontId="3" fillId="0" borderId="9" xfId="10" applyFont="1" applyBorder="1" applyAlignment="1">
      <alignment horizontal="center"/>
    </xf>
    <xf numFmtId="3" fontId="2" fillId="0" borderId="9" xfId="10" applyNumberFormat="1" applyFont="1" applyBorder="1"/>
    <xf numFmtId="0" fontId="4" fillId="0" borderId="8" xfId="10" applyFont="1" applyBorder="1" applyAlignment="1">
      <alignment horizontal="left"/>
    </xf>
    <xf numFmtId="0" fontId="1" fillId="0" borderId="8" xfId="10" applyBorder="1"/>
    <xf numFmtId="164" fontId="2" fillId="0" borderId="0" xfId="11" applyNumberFormat="1" applyFont="1" applyBorder="1"/>
    <xf numFmtId="164" fontId="2" fillId="0" borderId="9" xfId="11" applyNumberFormat="1" applyFont="1" applyBorder="1"/>
    <xf numFmtId="0" fontId="3" fillId="0" borderId="11" xfId="1" applyFont="1" applyFill="1" applyBorder="1"/>
    <xf numFmtId="164" fontId="2" fillId="0" borderId="2" xfId="11" applyNumberFormat="1" applyFont="1" applyBorder="1"/>
    <xf numFmtId="164" fontId="2" fillId="0" borderId="12" xfId="11" applyNumberFormat="1" applyFont="1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5" xfId="3" applyFont="1" applyFill="1" applyBorder="1"/>
    <xf numFmtId="0" fontId="3" fillId="0" borderId="8" xfId="3" applyFont="1" applyFill="1" applyBorder="1"/>
    <xf numFmtId="164" fontId="2" fillId="0" borderId="10" xfId="4" applyNumberFormat="1" applyFont="1" applyBorder="1"/>
    <xf numFmtId="0" fontId="3" fillId="0" borderId="11" xfId="3" applyFont="1" applyFill="1" applyBorder="1"/>
    <xf numFmtId="164" fontId="2" fillId="0" borderId="12" xfId="4" applyNumberFormat="1" applyFont="1" applyBorder="1"/>
    <xf numFmtId="164" fontId="3" fillId="0" borderId="9" xfId="3" applyNumberFormat="1" applyFont="1" applyFill="1" applyBorder="1" applyAlignment="1"/>
    <xf numFmtId="0" fontId="3" fillId="0" borderId="2" xfId="1" applyFont="1" applyFill="1" applyBorder="1"/>
    <xf numFmtId="164" fontId="2" fillId="0" borderId="1" xfId="11" applyNumberFormat="1" applyFont="1" applyBorder="1"/>
    <xf numFmtId="164" fontId="2" fillId="0" borderId="10" xfId="11" applyNumberFormat="1" applyFont="1" applyBorder="1"/>
    <xf numFmtId="0" fontId="4" fillId="4" borderId="3" xfId="1" applyFont="1" applyFill="1" applyBorder="1" applyAlignment="1">
      <alignment horizontal="right"/>
    </xf>
    <xf numFmtId="10" fontId="4" fillId="4" borderId="3" xfId="1" applyNumberFormat="1" applyFont="1" applyFill="1" applyBorder="1"/>
    <xf numFmtId="8" fontId="4" fillId="4" borderId="3" xfId="1" applyNumberFormat="1" applyFont="1" applyFill="1" applyBorder="1"/>
    <xf numFmtId="0" fontId="13" fillId="0" borderId="8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2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6" xfId="10" applyNumberFormat="1" applyFont="1" applyBorder="1"/>
    <xf numFmtId="164" fontId="4" fillId="0" borderId="6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5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5" borderId="0" xfId="1" applyNumberFormat="1" applyFont="1" applyFill="1" applyBorder="1"/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8" fillId="0" borderId="0" xfId="3" applyNumberFormat="1" applyFont="1" applyFill="1" applyBorder="1" applyAlignment="1">
      <alignment horizontal="right"/>
    </xf>
    <xf numFmtId="164" fontId="3" fillId="0" borderId="9" xfId="10" applyNumberFormat="1" applyFont="1" applyFill="1" applyBorder="1" applyAlignment="1">
      <alignment horizontal="center"/>
    </xf>
    <xf numFmtId="164" fontId="2" fillId="0" borderId="6" xfId="4" applyNumberFormat="1" applyFont="1" applyBorder="1"/>
    <xf numFmtId="6" fontId="4" fillId="0" borderId="0" xfId="7" applyNumberFormat="1" applyFont="1" applyFill="1" applyBorder="1"/>
    <xf numFmtId="3" fontId="4" fillId="0" borderId="9" xfId="10" applyNumberFormat="1" applyFont="1" applyBorder="1"/>
    <xf numFmtId="0" fontId="0" fillId="0" borderId="0" xfId="0" applyFont="1" applyBorder="1"/>
    <xf numFmtId="0" fontId="0" fillId="0" borderId="9" xfId="0" applyFont="1" applyBorder="1"/>
    <xf numFmtId="0" fontId="14" fillId="0" borderId="0" xfId="10" applyFont="1" applyBorder="1"/>
    <xf numFmtId="0" fontId="4" fillId="0" borderId="0" xfId="10" applyFont="1" applyBorder="1" applyAlignment="1">
      <alignment horizontal="center"/>
    </xf>
    <xf numFmtId="0" fontId="4" fillId="0" borderId="9" xfId="10" applyFont="1" applyBorder="1" applyAlignment="1">
      <alignment horizontal="center"/>
    </xf>
    <xf numFmtId="1" fontId="4" fillId="0" borderId="0" xfId="10" applyNumberFormat="1" applyFont="1" applyBorder="1"/>
    <xf numFmtId="164" fontId="3" fillId="0" borderId="2" xfId="11" applyNumberFormat="1" applyFont="1" applyBorder="1"/>
    <xf numFmtId="0" fontId="15" fillId="0" borderId="2" xfId="0" applyFont="1" applyBorder="1"/>
    <xf numFmtId="164" fontId="3" fillId="0" borderId="12" xfId="11" applyNumberFormat="1" applyFont="1" applyBorder="1"/>
    <xf numFmtId="165" fontId="2" fillId="0" borderId="1" xfId="4" applyNumberFormat="1" applyFont="1" applyBorder="1"/>
    <xf numFmtId="165" fontId="2" fillId="0" borderId="0" xfId="4" applyNumberFormat="1" applyFont="1" applyBorder="1"/>
    <xf numFmtId="0" fontId="2" fillId="0" borderId="0" xfId="0" applyFont="1"/>
    <xf numFmtId="0" fontId="2" fillId="0" borderId="0" xfId="0" applyFont="1" applyBorder="1"/>
    <xf numFmtId="164" fontId="2" fillId="0" borderId="0" xfId="0" applyNumberFormat="1" applyFont="1" applyBorder="1"/>
    <xf numFmtId="164" fontId="3" fillId="0" borderId="0" xfId="2" applyNumberFormat="1" applyFont="1" applyBorder="1"/>
    <xf numFmtId="0" fontId="2" fillId="0" borderId="0" xfId="0" applyFont="1" applyFill="1" applyBorder="1"/>
    <xf numFmtId="164" fontId="3" fillId="0" borderId="0" xfId="3" applyNumberFormat="1" applyFont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164" fontId="2" fillId="0" borderId="9" xfId="2" applyNumberFormat="1" applyFont="1" applyBorder="1"/>
    <xf numFmtId="0" fontId="3" fillId="0" borderId="9" xfId="0" applyFont="1" applyFill="1" applyBorder="1"/>
    <xf numFmtId="0" fontId="3" fillId="0" borderId="9" xfId="0" applyFont="1" applyBorder="1" applyAlignment="1">
      <alignment horizontal="center"/>
    </xf>
    <xf numFmtId="0" fontId="2" fillId="0" borderId="2" xfId="0" applyFont="1" applyBorder="1"/>
    <xf numFmtId="6" fontId="3" fillId="0" borderId="2" xfId="7" applyNumberFormat="1" applyFont="1" applyFill="1" applyBorder="1"/>
    <xf numFmtId="0" fontId="3" fillId="0" borderId="6" xfId="1" applyFont="1" applyFill="1" applyBorder="1"/>
    <xf numFmtId="0" fontId="3" fillId="0" borderId="6" xfId="1" applyFont="1" applyBorder="1" applyAlignment="1">
      <alignment horizontal="center"/>
    </xf>
    <xf numFmtId="164" fontId="2" fillId="0" borderId="6" xfId="2" applyNumberFormat="1" applyFont="1" applyBorder="1"/>
    <xf numFmtId="164" fontId="2" fillId="0" borderId="6" xfId="1" applyNumberFormat="1" applyFont="1" applyBorder="1"/>
    <xf numFmtId="0" fontId="3" fillId="0" borderId="12" xfId="1" applyFont="1" applyBorder="1" applyAlignment="1">
      <alignment horizontal="center"/>
    </xf>
    <xf numFmtId="0" fontId="3" fillId="0" borderId="2" xfId="0" applyFont="1" applyFill="1" applyBorder="1"/>
    <xf numFmtId="0" fontId="3" fillId="0" borderId="9" xfId="1" applyFont="1" applyBorder="1" applyAlignment="1">
      <alignment horizontal="center"/>
    </xf>
    <xf numFmtId="0" fontId="0" fillId="0" borderId="2" xfId="0" applyBorder="1"/>
    <xf numFmtId="0" fontId="3" fillId="0" borderId="5" xfId="0" applyFont="1" applyFill="1" applyBorder="1"/>
    <xf numFmtId="164" fontId="4" fillId="0" borderId="6" xfId="15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0" fontId="3" fillId="0" borderId="8" xfId="0" applyFont="1" applyFill="1" applyBorder="1"/>
    <xf numFmtId="0" fontId="3" fillId="0" borderId="12" xfId="0" applyFont="1" applyBorder="1" applyAlignment="1">
      <alignment horizontal="center"/>
    </xf>
    <xf numFmtId="164" fontId="4" fillId="0" borderId="9" xfId="0" applyNumberFormat="1" applyFont="1" applyBorder="1"/>
    <xf numFmtId="164" fontId="4" fillId="0" borderId="9" xfId="15" applyNumberFormat="1" applyFont="1" applyBorder="1"/>
    <xf numFmtId="0" fontId="4" fillId="0" borderId="8" xfId="0" applyFont="1" applyFill="1" applyBorder="1"/>
    <xf numFmtId="0" fontId="3" fillId="0" borderId="11" xfId="0" applyFont="1" applyFill="1" applyBorder="1"/>
    <xf numFmtId="0" fontId="4" fillId="0" borderId="2" xfId="0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8" xfId="0" applyFont="1" applyFill="1" applyBorder="1"/>
    <xf numFmtId="164" fontId="2" fillId="0" borderId="2" xfId="0" applyNumberFormat="1" applyFont="1" applyBorder="1"/>
    <xf numFmtId="0" fontId="4" fillId="3" borderId="13" xfId="0" applyFont="1" applyFill="1" applyBorder="1" applyAlignment="1">
      <alignment horizontal="center"/>
    </xf>
    <xf numFmtId="164" fontId="2" fillId="0" borderId="8" xfId="0" applyNumberFormat="1" applyFont="1" applyBorder="1"/>
    <xf numFmtId="164" fontId="2" fillId="0" borderId="8" xfId="2" applyNumberFormat="1" applyFont="1" applyBorder="1"/>
    <xf numFmtId="164" fontId="4" fillId="0" borderId="10" xfId="10" applyNumberFormat="1" applyFont="1" applyFill="1" applyBorder="1" applyAlignment="1">
      <alignment horizontal="center"/>
    </xf>
    <xf numFmtId="164" fontId="4" fillId="0" borderId="9" xfId="10" applyNumberFormat="1" applyFont="1" applyFill="1" applyBorder="1" applyAlignment="1">
      <alignment horizontal="center"/>
    </xf>
  </cellXfs>
  <cellStyles count="16">
    <cellStyle name="Comma" xfId="15" builtinId="3"/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Conversions!$A$13</c:f>
              <c:strCache>
                <c:ptCount val="1"/>
                <c:pt idx="0">
                  <c:v>P-Commerce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Conversions!$B$13:$I$13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18770.907142857144</c:v>
                </c:pt>
                <c:pt idx="2">
                  <c:v>23993.014285714286</c:v>
                </c:pt>
                <c:pt idx="3">
                  <c:v>70860.317857142858</c:v>
                </c:pt>
                <c:pt idx="4">
                  <c:v>70860.317857142858</c:v>
                </c:pt>
                <c:pt idx="5">
                  <c:v>70860.317857142858</c:v>
                </c:pt>
                <c:pt idx="6">
                  <c:v>70860.317857142858</c:v>
                </c:pt>
                <c:pt idx="7">
                  <c:v>70860.317857142858</c:v>
                </c:pt>
              </c:numCache>
            </c:numRef>
          </c:val>
        </c:ser>
        <c:ser>
          <c:idx val="1"/>
          <c:order val="1"/>
          <c:tx>
            <c:strRef>
              <c:f>Conversions!$A$26</c:f>
              <c:strCache>
                <c:ptCount val="1"/>
                <c:pt idx="0">
                  <c:v>E-Commerce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Conversions!$B$26:$I$26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100961.60714285713</c:v>
                </c:pt>
                <c:pt idx="2">
                  <c:v>130487.49999999999</c:v>
                </c:pt>
                <c:pt idx="3">
                  <c:v>384781.69642857142</c:v>
                </c:pt>
                <c:pt idx="4">
                  <c:v>384781.69642857142</c:v>
                </c:pt>
                <c:pt idx="5">
                  <c:v>384781.69642857142</c:v>
                </c:pt>
                <c:pt idx="6">
                  <c:v>384781.69642857142</c:v>
                </c:pt>
                <c:pt idx="7">
                  <c:v>384781.69642857142</c:v>
                </c:pt>
              </c:numCache>
            </c:numRef>
          </c:val>
        </c:ser>
        <c:marker val="1"/>
        <c:axId val="50637056"/>
        <c:axId val="50200576"/>
      </c:lineChart>
      <c:catAx>
        <c:axId val="50637056"/>
        <c:scaling>
          <c:orientation val="minMax"/>
        </c:scaling>
        <c:axPos val="b"/>
        <c:tickLblPos val="nextTo"/>
        <c:crossAx val="50200576"/>
        <c:crosses val="autoZero"/>
        <c:auto val="1"/>
        <c:lblAlgn val="ctr"/>
        <c:lblOffset val="100"/>
      </c:catAx>
      <c:valAx>
        <c:axId val="5020057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063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Revenue!$A$49</c:f>
              <c:strCache>
                <c:ptCount val="1"/>
                <c:pt idx="0">
                  <c:v>P-Commerce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Revenue!$B$49:$I$49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854965.58811428584</c:v>
                </c:pt>
                <c:pt idx="2">
                  <c:v>1063849.8738285718</c:v>
                </c:pt>
                <c:pt idx="3">
                  <c:v>3947205.1774000004</c:v>
                </c:pt>
                <c:pt idx="4">
                  <c:v>3947205.1774000004</c:v>
                </c:pt>
                <c:pt idx="5">
                  <c:v>3947205.1774000004</c:v>
                </c:pt>
                <c:pt idx="6">
                  <c:v>3947205.1774000004</c:v>
                </c:pt>
                <c:pt idx="7">
                  <c:v>3947205.1774000004</c:v>
                </c:pt>
              </c:numCache>
            </c:numRef>
          </c:val>
        </c:ser>
        <c:ser>
          <c:idx val="1"/>
          <c:order val="1"/>
          <c:tx>
            <c:strRef>
              <c:f>Revenue!$A$50</c:f>
              <c:strCache>
                <c:ptCount val="1"/>
                <c:pt idx="0">
                  <c:v>E-Commerce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Revenue!$B$50:$I$50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4587483.4678571429</c:v>
                </c:pt>
                <c:pt idx="2">
                  <c:v>5768519.1821428575</c:v>
                </c:pt>
                <c:pt idx="3">
                  <c:v>21307058.02142857</c:v>
                </c:pt>
                <c:pt idx="4">
                  <c:v>21307058.02142857</c:v>
                </c:pt>
                <c:pt idx="5">
                  <c:v>21307058.02142857</c:v>
                </c:pt>
                <c:pt idx="6">
                  <c:v>21307058.02142857</c:v>
                </c:pt>
                <c:pt idx="7">
                  <c:v>21307058.02142857</c:v>
                </c:pt>
              </c:numCache>
            </c:numRef>
          </c:val>
        </c:ser>
        <c:ser>
          <c:idx val="2"/>
          <c:order val="2"/>
          <c:tx>
            <c:strRef>
              <c:f>Revenue!$A$51</c:f>
              <c:strCache>
                <c:ptCount val="1"/>
                <c:pt idx="0">
                  <c:v>Revenue (Total)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Revenue!$B$51:$I$51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5442449.0559714288</c:v>
                </c:pt>
                <c:pt idx="2">
                  <c:v>6832369.0559714288</c:v>
                </c:pt>
                <c:pt idx="3">
                  <c:v>25254263.198828571</c:v>
                </c:pt>
                <c:pt idx="4">
                  <c:v>25254263.198828571</c:v>
                </c:pt>
                <c:pt idx="5">
                  <c:v>25254263.198828571</c:v>
                </c:pt>
                <c:pt idx="6">
                  <c:v>25254263.198828571</c:v>
                </c:pt>
                <c:pt idx="7">
                  <c:v>25254263.198828571</c:v>
                </c:pt>
              </c:numCache>
            </c:numRef>
          </c:val>
        </c:ser>
        <c:marker val="1"/>
        <c:axId val="49738880"/>
        <c:axId val="49740416"/>
      </c:lineChart>
      <c:catAx>
        <c:axId val="49738880"/>
        <c:scaling>
          <c:orientation val="minMax"/>
        </c:scaling>
        <c:axPos val="b"/>
        <c:tickLblPos val="nextTo"/>
        <c:crossAx val="49740416"/>
        <c:crosses val="autoZero"/>
        <c:auto val="1"/>
        <c:lblAlgn val="ctr"/>
        <c:lblOffset val="100"/>
      </c:catAx>
      <c:valAx>
        <c:axId val="4974041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4973888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'Cost of Sales'!$A$16</c:f>
              <c:strCache>
                <c:ptCount val="1"/>
                <c:pt idx="0">
                  <c:v>Acquisition Costs</c:v>
                </c:pt>
              </c:strCache>
            </c:strRef>
          </c:tx>
          <c:marker>
            <c:symbol val="none"/>
          </c:marker>
          <c:cat>
            <c:strRef>
              <c:f>'Cost of Sales'!$B$7:$I$7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Sales'!$B$16:$I$16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3192446.4285714291</c:v>
                </c:pt>
                <c:pt idx="2">
                  <c:v>3512473.2142857146</c:v>
                </c:pt>
                <c:pt idx="3">
                  <c:v>8815075.8928571437</c:v>
                </c:pt>
                <c:pt idx="4">
                  <c:v>8815075.8928571437</c:v>
                </c:pt>
                <c:pt idx="5">
                  <c:v>8815075.8928571437</c:v>
                </c:pt>
                <c:pt idx="6">
                  <c:v>8815075.8928571437</c:v>
                </c:pt>
                <c:pt idx="7">
                  <c:v>8815075.8928571437</c:v>
                </c:pt>
              </c:numCache>
            </c:numRef>
          </c:val>
        </c:ser>
        <c:ser>
          <c:idx val="1"/>
          <c:order val="1"/>
          <c:tx>
            <c:strRef>
              <c:f>'Cost of Sales'!$A$20</c:f>
              <c:strCache>
                <c:ptCount val="1"/>
                <c:pt idx="0">
                  <c:v>P-Commerce Costs</c:v>
                </c:pt>
              </c:strCache>
            </c:strRef>
          </c:tx>
          <c:marker>
            <c:symbol val="none"/>
          </c:marker>
          <c:cat>
            <c:strRef>
              <c:f>'Cost of Sales'!$B$7:$I$7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Sales'!$B$20:$I$20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194430.1904761905</c:v>
                </c:pt>
                <c:pt idx="2">
                  <c:v>244943.04761904763</c:v>
                </c:pt>
                <c:pt idx="3">
                  <c:v>678954.83333333349</c:v>
                </c:pt>
                <c:pt idx="4">
                  <c:v>678954.83333333349</c:v>
                </c:pt>
                <c:pt idx="5">
                  <c:v>678954.83333333349</c:v>
                </c:pt>
                <c:pt idx="6">
                  <c:v>678954.83333333349</c:v>
                </c:pt>
                <c:pt idx="7">
                  <c:v>678954.83333333349</c:v>
                </c:pt>
              </c:numCache>
            </c:numRef>
          </c:val>
        </c:ser>
        <c:ser>
          <c:idx val="2"/>
          <c:order val="2"/>
          <c:tx>
            <c:strRef>
              <c:f>'Cost of Sales'!$A$23</c:f>
              <c:strCache>
                <c:ptCount val="1"/>
                <c:pt idx="0">
                  <c:v>E-Commerce Costs</c:v>
                </c:pt>
              </c:strCache>
            </c:strRef>
          </c:tx>
          <c:marker>
            <c:symbol val="none"/>
          </c:marker>
          <c:cat>
            <c:strRef>
              <c:f>'Cost of Sales'!$B$7:$I$7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Sales'!$B$23:$I$23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10096.160714285714</c:v>
                </c:pt>
                <c:pt idx="2">
                  <c:v>13048.749999999998</c:v>
                </c:pt>
                <c:pt idx="3">
                  <c:v>38478.169642857145</c:v>
                </c:pt>
                <c:pt idx="4">
                  <c:v>38478.169642857145</c:v>
                </c:pt>
                <c:pt idx="5">
                  <c:v>38478.169642857145</c:v>
                </c:pt>
                <c:pt idx="6">
                  <c:v>38478.169642857145</c:v>
                </c:pt>
                <c:pt idx="7">
                  <c:v>38478.169642857145</c:v>
                </c:pt>
              </c:numCache>
            </c:numRef>
          </c:val>
        </c:ser>
        <c:ser>
          <c:idx val="3"/>
          <c:order val="3"/>
          <c:tx>
            <c:strRef>
              <c:f>'Cost of Sales'!$A$25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Sales'!$B$25:$I$25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3396972.7797619053</c:v>
                </c:pt>
                <c:pt idx="2">
                  <c:v>3770465.0119047621</c:v>
                </c:pt>
                <c:pt idx="3">
                  <c:v>9532508.895833334</c:v>
                </c:pt>
                <c:pt idx="4">
                  <c:v>9532508.895833334</c:v>
                </c:pt>
                <c:pt idx="5">
                  <c:v>9532508.895833334</c:v>
                </c:pt>
                <c:pt idx="6">
                  <c:v>9532508.895833334</c:v>
                </c:pt>
                <c:pt idx="7">
                  <c:v>9532508.895833334</c:v>
                </c:pt>
              </c:numCache>
            </c:numRef>
          </c:val>
        </c:ser>
        <c:marker val="1"/>
        <c:axId val="54571776"/>
        <c:axId val="54573312"/>
      </c:lineChart>
      <c:catAx>
        <c:axId val="54571776"/>
        <c:scaling>
          <c:orientation val="minMax"/>
        </c:scaling>
        <c:axPos val="b"/>
        <c:tickLblPos val="nextTo"/>
        <c:crossAx val="54573312"/>
        <c:crosses val="autoZero"/>
        <c:auto val="1"/>
        <c:lblAlgn val="ctr"/>
        <c:lblOffset val="100"/>
      </c:catAx>
      <c:valAx>
        <c:axId val="5457331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457177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'Cost of Sales'!$A$20</c:f>
              <c:strCache>
                <c:ptCount val="1"/>
                <c:pt idx="0">
                  <c:v>P-Commerce Costs</c:v>
                </c:pt>
              </c:strCache>
            </c:strRef>
          </c:tx>
          <c:marker>
            <c:symbol val="none"/>
          </c:marker>
          <c:cat>
            <c:strRef>
              <c:f>'Cost of Sales'!$B$7:$I$7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Sales'!$B$20:$I$20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194430.1904761905</c:v>
                </c:pt>
                <c:pt idx="2">
                  <c:v>244943.04761904763</c:v>
                </c:pt>
                <c:pt idx="3">
                  <c:v>678954.83333333349</c:v>
                </c:pt>
                <c:pt idx="4">
                  <c:v>678954.83333333349</c:v>
                </c:pt>
                <c:pt idx="5">
                  <c:v>678954.83333333349</c:v>
                </c:pt>
                <c:pt idx="6">
                  <c:v>678954.83333333349</c:v>
                </c:pt>
                <c:pt idx="7">
                  <c:v>678954.83333333349</c:v>
                </c:pt>
              </c:numCache>
            </c:numRef>
          </c:val>
        </c:ser>
        <c:marker val="1"/>
        <c:axId val="53360128"/>
        <c:axId val="53361664"/>
      </c:lineChart>
      <c:catAx>
        <c:axId val="53360128"/>
        <c:scaling>
          <c:orientation val="minMax"/>
        </c:scaling>
        <c:axPos val="b"/>
        <c:tickLblPos val="nextTo"/>
        <c:crossAx val="53361664"/>
        <c:crosses val="autoZero"/>
        <c:auto val="1"/>
        <c:lblAlgn val="ctr"/>
        <c:lblOffset val="100"/>
      </c:catAx>
      <c:valAx>
        <c:axId val="53361664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336012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40500</c:v>
                </c:pt>
                <c:pt idx="1">
                  <c:v>40500</c:v>
                </c:pt>
                <c:pt idx="2">
                  <c:v>40500</c:v>
                </c:pt>
                <c:pt idx="3">
                  <c:v>40500</c:v>
                </c:pt>
                <c:pt idx="4">
                  <c:v>40500</c:v>
                </c:pt>
                <c:pt idx="5">
                  <c:v>40500</c:v>
                </c:pt>
                <c:pt idx="6">
                  <c:v>40500</c:v>
                </c:pt>
                <c:pt idx="7">
                  <c:v>40500</c:v>
                </c:pt>
              </c:numCache>
            </c:numRef>
          </c:val>
        </c:ser>
        <c:marker val="1"/>
        <c:axId val="53385856"/>
        <c:axId val="54591872"/>
      </c:lineChart>
      <c:catAx>
        <c:axId val="53385856"/>
        <c:scaling>
          <c:orientation val="minMax"/>
        </c:scaling>
        <c:axPos val="b"/>
        <c:tickLblPos val="nextTo"/>
        <c:crossAx val="54591872"/>
        <c:crosses val="autoZero"/>
        <c:auto val="1"/>
        <c:lblAlgn val="ctr"/>
        <c:lblOffset val="100"/>
      </c:catAx>
      <c:valAx>
        <c:axId val="54591872"/>
        <c:scaling>
          <c:orientation val="minMax"/>
        </c:scaling>
        <c:axPos val="l"/>
        <c:majorGridlines/>
        <c:numFmt formatCode="#,##0" sourceLinked="1"/>
        <c:tickLblPos val="nextTo"/>
        <c:crossAx val="533858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'P-Commerce Model'!$A$11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'P-Commerce Model'!$B$3:$I$3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'P-Commerce Model'!$B$11:$I$11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854965.58811428584</c:v>
                </c:pt>
                <c:pt idx="2">
                  <c:v>1063849.8738285718</c:v>
                </c:pt>
                <c:pt idx="3">
                  <c:v>3947205.1774000004</c:v>
                </c:pt>
                <c:pt idx="4">
                  <c:v>3947205.1774000004</c:v>
                </c:pt>
                <c:pt idx="5">
                  <c:v>3947205.1774000004</c:v>
                </c:pt>
                <c:pt idx="6">
                  <c:v>3947205.1774000004</c:v>
                </c:pt>
                <c:pt idx="7">
                  <c:v>3947205.1774000004</c:v>
                </c:pt>
              </c:numCache>
            </c:numRef>
          </c:val>
        </c:ser>
        <c:ser>
          <c:idx val="1"/>
          <c:order val="1"/>
          <c:tx>
            <c:strRef>
              <c:f>'P-Commerce Model'!$A$17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'P-Commerce Model'!$B$3:$I$3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'P-Commerce Model'!$B$17:$I$17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660535.39763809531</c:v>
                </c:pt>
                <c:pt idx="2">
                  <c:v>818906.82620952418</c:v>
                </c:pt>
                <c:pt idx="3">
                  <c:v>3268250.3440666669</c:v>
                </c:pt>
                <c:pt idx="4">
                  <c:v>3268250.3440666669</c:v>
                </c:pt>
                <c:pt idx="5">
                  <c:v>3268250.3440666669</c:v>
                </c:pt>
                <c:pt idx="6">
                  <c:v>3268250.3440666669</c:v>
                </c:pt>
                <c:pt idx="7">
                  <c:v>3268250.3440666669</c:v>
                </c:pt>
              </c:numCache>
            </c:numRef>
          </c:val>
        </c:ser>
        <c:ser>
          <c:idx val="2"/>
          <c:order val="2"/>
          <c:tx>
            <c:strRef>
              <c:f>'P-Commerce Model'!$A$21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'P-Commerce Model'!$B$3:$I$3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'P-Commerce Model'!$B$21:$I$21</c:f>
              <c:numCache>
                <c:formatCode>_-* #,##0_-;\-* #,##0_-;_-* "-"??_-;_-@_-</c:formatCode>
                <c:ptCount val="8"/>
                <c:pt idx="0">
                  <c:v>-40500</c:v>
                </c:pt>
                <c:pt idx="1">
                  <c:v>620035.39763809531</c:v>
                </c:pt>
                <c:pt idx="2">
                  <c:v>778406.82620952418</c:v>
                </c:pt>
                <c:pt idx="3">
                  <c:v>3227750.3440666669</c:v>
                </c:pt>
                <c:pt idx="4">
                  <c:v>3227750.3440666669</c:v>
                </c:pt>
                <c:pt idx="5">
                  <c:v>3227750.3440666669</c:v>
                </c:pt>
                <c:pt idx="6">
                  <c:v>3227750.3440666669</c:v>
                </c:pt>
                <c:pt idx="7">
                  <c:v>3227750.3440666669</c:v>
                </c:pt>
              </c:numCache>
            </c:numRef>
          </c:val>
        </c:ser>
        <c:marker val="1"/>
        <c:axId val="54723712"/>
        <c:axId val="54725248"/>
      </c:lineChart>
      <c:catAx>
        <c:axId val="54723712"/>
        <c:scaling>
          <c:orientation val="minMax"/>
        </c:scaling>
        <c:axPos val="b"/>
        <c:tickLblPos val="nextTo"/>
        <c:crossAx val="54725248"/>
        <c:crosses val="autoZero"/>
        <c:auto val="1"/>
        <c:lblAlgn val="ctr"/>
        <c:lblOffset val="100"/>
      </c:catAx>
      <c:valAx>
        <c:axId val="5472524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472371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Model!$A$14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Model!$B$14:$I$14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5442449.0559714288</c:v>
                </c:pt>
                <c:pt idx="2">
                  <c:v>6832369.0559714288</c:v>
                </c:pt>
                <c:pt idx="3">
                  <c:v>25254263.198828571</c:v>
                </c:pt>
                <c:pt idx="4">
                  <c:v>25254263.198828571</c:v>
                </c:pt>
                <c:pt idx="5">
                  <c:v>25254263.198828571</c:v>
                </c:pt>
                <c:pt idx="6">
                  <c:v>25254263.198828571</c:v>
                </c:pt>
                <c:pt idx="7">
                  <c:v>25254263.198828571</c:v>
                </c:pt>
              </c:numCache>
            </c:numRef>
          </c:val>
        </c:ser>
        <c:ser>
          <c:idx val="1"/>
          <c:order val="1"/>
          <c:tx>
            <c:strRef>
              <c:f>Model!$A$21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Model!$B$21:$I$21</c:f>
              <c:numCache>
                <c:formatCode>_-* #,##0_-;\-* #,##0_-;_-* "-"??_-;_-@_-</c:formatCode>
                <c:ptCount val="8"/>
                <c:pt idx="0">
                  <c:v>0</c:v>
                </c:pt>
                <c:pt idx="1">
                  <c:v>2045476.2762095234</c:v>
                </c:pt>
                <c:pt idx="2">
                  <c:v>3061904.0440666666</c:v>
                </c:pt>
                <c:pt idx="3">
                  <c:v>15721754.302995237</c:v>
                </c:pt>
                <c:pt idx="4">
                  <c:v>15721754.302995237</c:v>
                </c:pt>
                <c:pt idx="5">
                  <c:v>15721754.302995237</c:v>
                </c:pt>
                <c:pt idx="6">
                  <c:v>15721754.302995237</c:v>
                </c:pt>
                <c:pt idx="7">
                  <c:v>15721754.302995237</c:v>
                </c:pt>
              </c:numCache>
            </c:numRef>
          </c:val>
        </c:ser>
        <c:ser>
          <c:idx val="2"/>
          <c:order val="2"/>
          <c:tx>
            <c:strRef>
              <c:f>Model!$A$25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Model!$B$25:$I$25</c:f>
              <c:numCache>
                <c:formatCode>_-* #,##0_-;\-* #,##0_-;_-* "-"??_-;_-@_-</c:formatCode>
                <c:ptCount val="8"/>
                <c:pt idx="0">
                  <c:v>-40500</c:v>
                </c:pt>
                <c:pt idx="1">
                  <c:v>2004976.2762095234</c:v>
                </c:pt>
                <c:pt idx="2">
                  <c:v>3021404.0440666666</c:v>
                </c:pt>
                <c:pt idx="3">
                  <c:v>15681254.302995237</c:v>
                </c:pt>
                <c:pt idx="4">
                  <c:v>15681254.302995237</c:v>
                </c:pt>
                <c:pt idx="5">
                  <c:v>15681254.302995237</c:v>
                </c:pt>
                <c:pt idx="6">
                  <c:v>15681254.302995237</c:v>
                </c:pt>
                <c:pt idx="7">
                  <c:v>15681254.302995237</c:v>
                </c:pt>
              </c:numCache>
            </c:numRef>
          </c:val>
        </c:ser>
        <c:marker val="1"/>
        <c:axId val="54865920"/>
        <c:axId val="54867456"/>
      </c:lineChart>
      <c:catAx>
        <c:axId val="54865920"/>
        <c:scaling>
          <c:orientation val="minMax"/>
        </c:scaling>
        <c:axPos val="b"/>
        <c:tickLblPos val="nextTo"/>
        <c:crossAx val="54867456"/>
        <c:crosses val="autoZero"/>
        <c:auto val="1"/>
        <c:lblAlgn val="ctr"/>
        <c:lblOffset val="100"/>
      </c:catAx>
      <c:valAx>
        <c:axId val="5486745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48659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19</xdr:col>
      <xdr:colOff>466725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28575</xdr:rowOff>
    </xdr:from>
    <xdr:to>
      <xdr:col>6</xdr:col>
      <xdr:colOff>619125</xdr:colOff>
      <xdr:row>69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5</xdr:row>
      <xdr:rowOff>0</xdr:rowOff>
    </xdr:from>
    <xdr:to>
      <xdr:col>20</xdr:col>
      <xdr:colOff>295275</xdr:colOff>
      <xdr:row>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23</xdr:row>
      <xdr:rowOff>9525</xdr:rowOff>
    </xdr:from>
    <xdr:to>
      <xdr:col>20</xdr:col>
      <xdr:colOff>314325</xdr:colOff>
      <xdr:row>38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23</xdr:row>
      <xdr:rowOff>19050</xdr:rowOff>
    </xdr:from>
    <xdr:to>
      <xdr:col>7</xdr:col>
      <xdr:colOff>333375</xdr:colOff>
      <xdr:row>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27</xdr:row>
      <xdr:rowOff>0</xdr:rowOff>
    </xdr:from>
    <xdr:to>
      <xdr:col>7</xdr:col>
      <xdr:colOff>219075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0"/>
  <sheetViews>
    <sheetView workbookViewId="0">
      <selection activeCell="B47" sqref="B47"/>
    </sheetView>
  </sheetViews>
  <sheetFormatPr defaultRowHeight="15"/>
  <cols>
    <col min="1" max="1" width="31" customWidth="1"/>
    <col min="5" max="5" width="29" customWidth="1"/>
  </cols>
  <sheetData>
    <row r="1" spans="1:13" ht="15.75">
      <c r="A1" s="7" t="s">
        <v>102</v>
      </c>
    </row>
    <row r="2" spans="1:13">
      <c r="A2" s="4"/>
    </row>
    <row r="3" spans="1:13">
      <c r="A3" s="12" t="s">
        <v>9</v>
      </c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>
      <c r="A4" s="156" t="s">
        <v>185</v>
      </c>
      <c r="B4" s="251" t="s">
        <v>10</v>
      </c>
      <c r="C4" s="251" t="s">
        <v>11</v>
      </c>
      <c r="D4" s="252"/>
      <c r="E4" s="253"/>
      <c r="F4" s="252"/>
      <c r="G4" s="253"/>
      <c r="H4" s="252"/>
      <c r="I4" s="253"/>
      <c r="J4" s="252"/>
      <c r="K4" s="254"/>
      <c r="L4" s="252"/>
      <c r="M4" s="111"/>
    </row>
    <row r="5" spans="1:13">
      <c r="A5" s="159" t="s">
        <v>17</v>
      </c>
      <c r="B5" s="19">
        <v>8</v>
      </c>
      <c r="C5" s="20">
        <v>0</v>
      </c>
      <c r="D5" s="5"/>
      <c r="E5" s="13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6" t="s">
        <v>3</v>
      </c>
      <c r="K5" s="6" t="s">
        <v>4</v>
      </c>
      <c r="L5" s="6" t="s">
        <v>5</v>
      </c>
      <c r="M5" s="255" t="s">
        <v>6</v>
      </c>
    </row>
    <row r="6" spans="1:13">
      <c r="A6" s="159" t="s">
        <v>18</v>
      </c>
      <c r="B6" s="19">
        <v>24</v>
      </c>
      <c r="C6" s="20">
        <v>0</v>
      </c>
      <c r="D6" s="5"/>
      <c r="E6" s="13" t="s">
        <v>42</v>
      </c>
      <c r="F6" s="23">
        <v>3</v>
      </c>
      <c r="G6" s="23">
        <v>3</v>
      </c>
      <c r="H6" s="23">
        <v>3</v>
      </c>
      <c r="I6" s="23">
        <v>3</v>
      </c>
      <c r="J6" s="23">
        <v>3</v>
      </c>
      <c r="K6" s="23">
        <v>3</v>
      </c>
      <c r="L6" s="23">
        <v>3</v>
      </c>
      <c r="M6" s="23">
        <v>3</v>
      </c>
    </row>
    <row r="7" spans="1:13">
      <c r="A7" s="159" t="s">
        <v>19</v>
      </c>
      <c r="B7" s="19">
        <v>28</v>
      </c>
      <c r="C7" s="20">
        <v>0</v>
      </c>
      <c r="D7" s="5"/>
      <c r="E7" s="13" t="s">
        <v>7</v>
      </c>
      <c r="F7" s="24">
        <v>0.01</v>
      </c>
      <c r="G7" s="24">
        <v>0.01</v>
      </c>
      <c r="H7" s="24">
        <v>0.01</v>
      </c>
      <c r="I7" s="24">
        <v>0.01</v>
      </c>
      <c r="J7" s="24">
        <v>0.01</v>
      </c>
      <c r="K7" s="24">
        <v>0.01</v>
      </c>
      <c r="L7" s="24">
        <v>0.01</v>
      </c>
      <c r="M7" s="24">
        <v>0.01</v>
      </c>
    </row>
    <row r="8" spans="1:13">
      <c r="A8" s="159" t="s">
        <v>20</v>
      </c>
      <c r="B8" s="19">
        <v>40</v>
      </c>
      <c r="C8" s="20">
        <v>1</v>
      </c>
      <c r="D8" s="5"/>
      <c r="E8" s="135" t="s">
        <v>131</v>
      </c>
      <c r="F8" s="138">
        <v>0</v>
      </c>
      <c r="G8" s="138">
        <v>1</v>
      </c>
      <c r="H8" s="138">
        <v>1</v>
      </c>
      <c r="I8" s="138">
        <v>1</v>
      </c>
      <c r="J8" s="138">
        <v>1</v>
      </c>
      <c r="K8" s="138">
        <v>1</v>
      </c>
      <c r="L8" s="138">
        <v>1</v>
      </c>
      <c r="M8" s="138">
        <v>1</v>
      </c>
    </row>
    <row r="9" spans="1:13">
      <c r="A9" s="187" t="s">
        <v>21</v>
      </c>
      <c r="B9" s="19">
        <v>100</v>
      </c>
      <c r="C9" s="20">
        <v>0</v>
      </c>
      <c r="D9" s="6"/>
      <c r="E9" s="256" t="s">
        <v>146</v>
      </c>
      <c r="F9" s="138">
        <v>1</v>
      </c>
      <c r="G9" s="138">
        <v>1</v>
      </c>
      <c r="H9" s="138">
        <v>1</v>
      </c>
      <c r="I9" s="138">
        <v>1</v>
      </c>
      <c r="J9" s="138">
        <v>1</v>
      </c>
      <c r="K9" s="138">
        <v>1</v>
      </c>
      <c r="L9" s="138">
        <v>1</v>
      </c>
      <c r="M9" s="138">
        <v>1</v>
      </c>
    </row>
    <row r="10" spans="1:13">
      <c r="A10" s="13"/>
    </row>
    <row r="11" spans="1:13">
      <c r="A11" s="156" t="s">
        <v>186</v>
      </c>
      <c r="B11" s="251" t="s">
        <v>10</v>
      </c>
      <c r="C11" s="251" t="s">
        <v>11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1"/>
    </row>
    <row r="12" spans="1:13">
      <c r="A12" s="159" t="s">
        <v>17</v>
      </c>
      <c r="B12" s="19">
        <v>8</v>
      </c>
      <c r="C12" s="20">
        <v>0</v>
      </c>
      <c r="D12" s="134"/>
      <c r="E12" s="13" t="s">
        <v>2</v>
      </c>
      <c r="F12" s="5" t="s">
        <v>3</v>
      </c>
      <c r="G12" s="5" t="s">
        <v>4</v>
      </c>
      <c r="H12" s="5" t="s">
        <v>5</v>
      </c>
      <c r="I12" s="5" t="s">
        <v>6</v>
      </c>
      <c r="J12" s="5" t="s">
        <v>3</v>
      </c>
      <c r="K12" s="5" t="s">
        <v>4</v>
      </c>
      <c r="L12" s="5" t="s">
        <v>5</v>
      </c>
      <c r="M12" s="257" t="s">
        <v>6</v>
      </c>
    </row>
    <row r="13" spans="1:13">
      <c r="A13" s="159" t="s">
        <v>18</v>
      </c>
      <c r="B13" s="19">
        <v>24</v>
      </c>
      <c r="C13" s="20">
        <v>0</v>
      </c>
      <c r="D13" s="134"/>
      <c r="E13" s="13" t="s">
        <v>42</v>
      </c>
      <c r="F13" s="23">
        <v>3</v>
      </c>
      <c r="G13" s="23">
        <v>3</v>
      </c>
      <c r="H13" s="23">
        <v>3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</row>
    <row r="14" spans="1:13">
      <c r="A14" s="159" t="s">
        <v>19</v>
      </c>
      <c r="B14" s="19">
        <v>28</v>
      </c>
      <c r="C14" s="20">
        <v>0</v>
      </c>
      <c r="D14" s="134"/>
      <c r="E14" s="13" t="s">
        <v>7</v>
      </c>
      <c r="F14" s="24">
        <v>0.01</v>
      </c>
      <c r="G14" s="24">
        <v>0.01</v>
      </c>
      <c r="H14" s="24">
        <v>0.01</v>
      </c>
      <c r="I14" s="24">
        <v>0.01</v>
      </c>
      <c r="J14" s="24">
        <v>0.01</v>
      </c>
      <c r="K14" s="24">
        <v>0.01</v>
      </c>
      <c r="L14" s="24">
        <v>0.01</v>
      </c>
      <c r="M14" s="24">
        <v>0.01</v>
      </c>
    </row>
    <row r="15" spans="1:13">
      <c r="A15" s="159" t="s">
        <v>20</v>
      </c>
      <c r="B15" s="19">
        <v>40</v>
      </c>
      <c r="C15" s="20">
        <v>1</v>
      </c>
      <c r="D15" s="134"/>
      <c r="E15" s="135" t="s">
        <v>131</v>
      </c>
      <c r="F15" s="138">
        <v>0</v>
      </c>
      <c r="G15" s="138">
        <v>0</v>
      </c>
      <c r="H15" s="138">
        <v>1</v>
      </c>
      <c r="I15" s="138">
        <v>1</v>
      </c>
      <c r="J15" s="138">
        <v>1</v>
      </c>
      <c r="K15" s="138">
        <v>1</v>
      </c>
      <c r="L15" s="138">
        <v>1</v>
      </c>
      <c r="M15" s="138">
        <v>1</v>
      </c>
    </row>
    <row r="16" spans="1:13">
      <c r="A16" s="187" t="s">
        <v>21</v>
      </c>
      <c r="B16" s="19">
        <v>50</v>
      </c>
      <c r="C16" s="20">
        <v>0</v>
      </c>
      <c r="D16" s="258"/>
      <c r="E16" s="256" t="s">
        <v>146</v>
      </c>
      <c r="F16" s="138">
        <v>1</v>
      </c>
      <c r="G16" s="138">
        <v>1</v>
      </c>
      <c r="H16" s="138">
        <v>1</v>
      </c>
      <c r="I16" s="138">
        <v>1</v>
      </c>
      <c r="J16" s="138">
        <v>1</v>
      </c>
      <c r="K16" s="138">
        <v>1</v>
      </c>
      <c r="L16" s="138">
        <v>1</v>
      </c>
      <c r="M16" s="138">
        <v>1</v>
      </c>
    </row>
    <row r="17" spans="1:13">
      <c r="A17" s="13"/>
    </row>
    <row r="18" spans="1:13">
      <c r="A18" s="156" t="s">
        <v>194</v>
      </c>
      <c r="B18" s="251" t="s">
        <v>10</v>
      </c>
      <c r="C18" s="251" t="s">
        <v>11</v>
      </c>
      <c r="D18" s="110"/>
      <c r="E18" s="110"/>
      <c r="F18" s="110"/>
      <c r="G18" s="110"/>
      <c r="H18" s="110"/>
      <c r="I18" s="110"/>
      <c r="J18" s="110"/>
      <c r="K18" s="110"/>
      <c r="L18" s="110"/>
      <c r="M18" s="111"/>
    </row>
    <row r="19" spans="1:13">
      <c r="A19" s="159" t="s">
        <v>17</v>
      </c>
      <c r="B19" s="19">
        <v>8</v>
      </c>
      <c r="C19" s="20">
        <v>0</v>
      </c>
      <c r="D19" s="134"/>
      <c r="E19" s="13" t="s">
        <v>2</v>
      </c>
      <c r="F19" s="5" t="s">
        <v>3</v>
      </c>
      <c r="G19" s="5" t="s">
        <v>4</v>
      </c>
      <c r="H19" s="5" t="s">
        <v>5</v>
      </c>
      <c r="I19" s="5" t="s">
        <v>6</v>
      </c>
      <c r="J19" s="5" t="s">
        <v>3</v>
      </c>
      <c r="K19" s="5" t="s">
        <v>4</v>
      </c>
      <c r="L19" s="5" t="s">
        <v>5</v>
      </c>
      <c r="M19" s="257" t="s">
        <v>6</v>
      </c>
    </row>
    <row r="20" spans="1:13">
      <c r="A20" s="159" t="s">
        <v>18</v>
      </c>
      <c r="B20" s="19">
        <v>24</v>
      </c>
      <c r="C20" s="20">
        <v>0</v>
      </c>
      <c r="D20" s="134"/>
      <c r="E20" s="13" t="s">
        <v>42</v>
      </c>
      <c r="F20" s="23">
        <v>3</v>
      </c>
      <c r="G20" s="23">
        <v>3</v>
      </c>
      <c r="H20" s="23">
        <v>3</v>
      </c>
      <c r="I20" s="23">
        <v>3</v>
      </c>
      <c r="J20" s="23">
        <v>3</v>
      </c>
      <c r="K20" s="23">
        <v>3</v>
      </c>
      <c r="L20" s="23">
        <v>3</v>
      </c>
      <c r="M20" s="23">
        <v>3</v>
      </c>
    </row>
    <row r="21" spans="1:13">
      <c r="A21" s="159" t="s">
        <v>19</v>
      </c>
      <c r="B21" s="19">
        <v>28</v>
      </c>
      <c r="C21" s="20">
        <v>0</v>
      </c>
      <c r="D21" s="134"/>
      <c r="E21" s="13" t="s">
        <v>7</v>
      </c>
      <c r="F21" s="24">
        <v>0.01</v>
      </c>
      <c r="G21" s="24">
        <v>0.01</v>
      </c>
      <c r="H21" s="24">
        <v>0.01</v>
      </c>
      <c r="I21" s="24">
        <v>0.01</v>
      </c>
      <c r="J21" s="24">
        <v>0.01</v>
      </c>
      <c r="K21" s="24">
        <v>0.01</v>
      </c>
      <c r="L21" s="24">
        <v>0.01</v>
      </c>
      <c r="M21" s="24">
        <v>0.01</v>
      </c>
    </row>
    <row r="22" spans="1:13">
      <c r="A22" s="159" t="s">
        <v>20</v>
      </c>
      <c r="B22" s="19">
        <v>40</v>
      </c>
      <c r="C22" s="20">
        <v>1</v>
      </c>
      <c r="D22" s="134"/>
      <c r="E22" s="135" t="s">
        <v>131</v>
      </c>
      <c r="F22" s="138">
        <v>0</v>
      </c>
      <c r="G22" s="138">
        <v>0</v>
      </c>
      <c r="H22" s="138">
        <v>0</v>
      </c>
      <c r="I22" s="138">
        <v>1</v>
      </c>
      <c r="J22" s="138">
        <v>1</v>
      </c>
      <c r="K22" s="138">
        <v>1</v>
      </c>
      <c r="L22" s="138">
        <v>1</v>
      </c>
      <c r="M22" s="138">
        <v>1</v>
      </c>
    </row>
    <row r="23" spans="1:13">
      <c r="A23" s="187" t="s">
        <v>21</v>
      </c>
      <c r="B23" s="19">
        <v>50</v>
      </c>
      <c r="C23" s="20">
        <v>0</v>
      </c>
      <c r="D23" s="258"/>
      <c r="E23" s="256" t="s">
        <v>146</v>
      </c>
      <c r="F23" s="138">
        <v>1</v>
      </c>
      <c r="G23" s="138">
        <v>1</v>
      </c>
      <c r="H23" s="138">
        <v>1</v>
      </c>
      <c r="I23" s="138">
        <v>1</v>
      </c>
      <c r="J23" s="138">
        <v>1</v>
      </c>
      <c r="K23" s="138">
        <v>1</v>
      </c>
      <c r="L23" s="138">
        <v>1</v>
      </c>
      <c r="M23" s="138">
        <v>1</v>
      </c>
    </row>
    <row r="24" spans="1:13">
      <c r="A24" s="13"/>
    </row>
    <row r="25" spans="1:13">
      <c r="A25" s="156" t="s">
        <v>195</v>
      </c>
      <c r="B25" s="251" t="s">
        <v>10</v>
      </c>
      <c r="C25" s="251" t="s">
        <v>11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1"/>
    </row>
    <row r="26" spans="1:13">
      <c r="A26" s="159" t="s">
        <v>188</v>
      </c>
      <c r="B26" s="19">
        <v>40</v>
      </c>
      <c r="C26" s="20">
        <v>0.1</v>
      </c>
      <c r="D26" s="134"/>
      <c r="E26" s="13" t="s">
        <v>2</v>
      </c>
      <c r="F26" s="5" t="s">
        <v>3</v>
      </c>
      <c r="G26" s="5" t="s">
        <v>4</v>
      </c>
      <c r="H26" s="5" t="s">
        <v>5</v>
      </c>
      <c r="I26" s="5" t="s">
        <v>6</v>
      </c>
      <c r="J26" s="5" t="s">
        <v>3</v>
      </c>
      <c r="K26" s="5" t="s">
        <v>4</v>
      </c>
      <c r="L26" s="5" t="s">
        <v>5</v>
      </c>
      <c r="M26" s="257" t="s">
        <v>6</v>
      </c>
    </row>
    <row r="27" spans="1:13">
      <c r="A27" s="159" t="s">
        <v>189</v>
      </c>
      <c r="B27" s="19">
        <v>50</v>
      </c>
      <c r="C27" s="20">
        <v>0.1</v>
      </c>
      <c r="D27" s="134"/>
      <c r="E27" s="13" t="s">
        <v>42</v>
      </c>
      <c r="F27" s="23">
        <v>3</v>
      </c>
      <c r="G27" s="23">
        <v>3</v>
      </c>
      <c r="H27" s="23">
        <v>3</v>
      </c>
      <c r="I27" s="23">
        <v>3</v>
      </c>
      <c r="J27" s="23">
        <v>3</v>
      </c>
      <c r="K27" s="23">
        <v>3</v>
      </c>
      <c r="L27" s="23">
        <v>3</v>
      </c>
      <c r="M27" s="23">
        <v>3</v>
      </c>
    </row>
    <row r="28" spans="1:13">
      <c r="A28" s="159" t="s">
        <v>190</v>
      </c>
      <c r="B28" s="19">
        <v>60</v>
      </c>
      <c r="C28" s="20">
        <v>0.2</v>
      </c>
      <c r="D28" s="134"/>
      <c r="E28" s="13" t="s">
        <v>7</v>
      </c>
      <c r="F28" s="24">
        <v>0.01</v>
      </c>
      <c r="G28" s="24">
        <v>0.01</v>
      </c>
      <c r="H28" s="24">
        <v>0.01</v>
      </c>
      <c r="I28" s="24">
        <v>0.01</v>
      </c>
      <c r="J28" s="24">
        <v>0.01</v>
      </c>
      <c r="K28" s="24">
        <v>0.01</v>
      </c>
      <c r="L28" s="24">
        <v>0.01</v>
      </c>
      <c r="M28" s="24">
        <v>0.01</v>
      </c>
    </row>
    <row r="29" spans="1:13">
      <c r="A29" s="159" t="s">
        <v>191</v>
      </c>
      <c r="B29" s="19">
        <v>70</v>
      </c>
      <c r="C29" s="20">
        <v>0.3</v>
      </c>
      <c r="D29" s="134"/>
      <c r="E29" s="135" t="s">
        <v>131</v>
      </c>
      <c r="F29" s="138">
        <v>0</v>
      </c>
      <c r="G29" s="138">
        <v>0</v>
      </c>
      <c r="H29" s="138">
        <v>0</v>
      </c>
      <c r="I29" s="138">
        <v>1</v>
      </c>
      <c r="J29" s="138">
        <v>1</v>
      </c>
      <c r="K29" s="138">
        <v>1</v>
      </c>
      <c r="L29" s="138">
        <v>1</v>
      </c>
      <c r="M29" s="138">
        <v>1</v>
      </c>
    </row>
    <row r="30" spans="1:13">
      <c r="A30" s="187" t="s">
        <v>192</v>
      </c>
      <c r="B30" s="19">
        <v>80</v>
      </c>
      <c r="C30" s="20">
        <v>0.3</v>
      </c>
      <c r="D30" s="258"/>
      <c r="E30" s="256" t="s">
        <v>146</v>
      </c>
      <c r="F30" s="138">
        <v>1</v>
      </c>
      <c r="G30" s="138">
        <v>1</v>
      </c>
      <c r="H30" s="138">
        <v>1</v>
      </c>
      <c r="I30" s="138">
        <v>1</v>
      </c>
      <c r="J30" s="138">
        <v>1</v>
      </c>
      <c r="K30" s="138">
        <v>1</v>
      </c>
      <c r="L30" s="138">
        <v>1</v>
      </c>
      <c r="M30" s="138">
        <v>1</v>
      </c>
    </row>
    <row r="31" spans="1:13">
      <c r="A31" s="14"/>
    </row>
    <row r="32" spans="1:13">
      <c r="A32" s="156" t="s">
        <v>187</v>
      </c>
      <c r="B32" s="251" t="s">
        <v>10</v>
      </c>
      <c r="C32" s="251" t="s">
        <v>11</v>
      </c>
      <c r="D32" s="110"/>
      <c r="E32" s="110"/>
      <c r="F32" s="110"/>
      <c r="G32" s="110"/>
      <c r="H32" s="110"/>
      <c r="I32" s="110"/>
      <c r="J32" s="110"/>
      <c r="K32" s="110"/>
      <c r="L32" s="110"/>
      <c r="M32" s="111"/>
    </row>
    <row r="33" spans="1:19">
      <c r="A33" s="159" t="s">
        <v>188</v>
      </c>
      <c r="B33" s="19">
        <v>40</v>
      </c>
      <c r="C33" s="20">
        <v>0.05</v>
      </c>
      <c r="D33" s="134"/>
      <c r="E33" s="13" t="s">
        <v>2</v>
      </c>
      <c r="F33" s="5" t="s">
        <v>3</v>
      </c>
      <c r="G33" s="5" t="s">
        <v>4</v>
      </c>
      <c r="H33" s="5" t="s">
        <v>5</v>
      </c>
      <c r="I33" s="5" t="s">
        <v>6</v>
      </c>
      <c r="J33" s="5" t="s">
        <v>3</v>
      </c>
      <c r="K33" s="5" t="s">
        <v>4</v>
      </c>
      <c r="L33" s="5" t="s">
        <v>5</v>
      </c>
      <c r="M33" s="257" t="s">
        <v>6</v>
      </c>
    </row>
    <row r="34" spans="1:19">
      <c r="A34" s="159" t="s">
        <v>189</v>
      </c>
      <c r="B34" s="19">
        <v>50</v>
      </c>
      <c r="C34" s="20">
        <v>0.15</v>
      </c>
      <c r="D34" s="134"/>
      <c r="E34" s="13" t="s">
        <v>42</v>
      </c>
      <c r="F34" s="23">
        <v>3</v>
      </c>
      <c r="G34" s="23">
        <v>3</v>
      </c>
      <c r="H34" s="23">
        <v>3</v>
      </c>
      <c r="I34" s="23">
        <v>3</v>
      </c>
      <c r="J34" s="23">
        <v>3</v>
      </c>
      <c r="K34" s="23">
        <v>3</v>
      </c>
      <c r="L34" s="23">
        <v>3</v>
      </c>
      <c r="M34" s="23">
        <v>3</v>
      </c>
    </row>
    <row r="35" spans="1:19">
      <c r="A35" s="159" t="s">
        <v>190</v>
      </c>
      <c r="B35" s="19">
        <v>60</v>
      </c>
      <c r="C35" s="20">
        <v>0.2</v>
      </c>
      <c r="D35" s="134"/>
      <c r="E35" s="13" t="s">
        <v>7</v>
      </c>
      <c r="F35" s="24">
        <v>0.01</v>
      </c>
      <c r="G35" s="24">
        <v>0.01</v>
      </c>
      <c r="H35" s="24">
        <v>0.01</v>
      </c>
      <c r="I35" s="24">
        <v>0.01</v>
      </c>
      <c r="J35" s="24">
        <v>0.01</v>
      </c>
      <c r="K35" s="24">
        <v>0.01</v>
      </c>
      <c r="L35" s="24">
        <v>0.01</v>
      </c>
      <c r="M35" s="24">
        <v>0.01</v>
      </c>
    </row>
    <row r="36" spans="1:19">
      <c r="A36" s="159" t="s">
        <v>191</v>
      </c>
      <c r="B36" s="19">
        <v>70</v>
      </c>
      <c r="C36" s="20">
        <v>0.3</v>
      </c>
      <c r="D36" s="134"/>
      <c r="E36" s="135" t="s">
        <v>131</v>
      </c>
      <c r="F36" s="138">
        <v>0</v>
      </c>
      <c r="G36" s="138">
        <v>0</v>
      </c>
      <c r="H36" s="138">
        <v>0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</row>
    <row r="37" spans="1:19">
      <c r="A37" s="187" t="s">
        <v>192</v>
      </c>
      <c r="B37" s="19">
        <v>80</v>
      </c>
      <c r="C37" s="20">
        <v>0.3</v>
      </c>
      <c r="D37" s="258"/>
      <c r="E37" s="256" t="s">
        <v>146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</row>
    <row r="38" spans="1:19">
      <c r="A38" s="13"/>
    </row>
    <row r="39" spans="1:19">
      <c r="A39" s="156" t="s">
        <v>193</v>
      </c>
      <c r="B39" s="251" t="s">
        <v>10</v>
      </c>
      <c r="C39" s="251" t="s">
        <v>11</v>
      </c>
      <c r="D39" s="110"/>
      <c r="E39" s="110"/>
      <c r="F39" s="110"/>
      <c r="G39" s="110"/>
      <c r="H39" s="110"/>
      <c r="I39" s="110"/>
      <c r="J39" s="110"/>
      <c r="K39" s="110"/>
      <c r="L39" s="110"/>
      <c r="M39" s="111"/>
    </row>
    <row r="40" spans="1:19">
      <c r="A40" s="159" t="s">
        <v>188</v>
      </c>
      <c r="B40" s="19">
        <v>40</v>
      </c>
      <c r="C40" s="20">
        <v>0</v>
      </c>
      <c r="D40" s="134"/>
      <c r="E40" s="13" t="s">
        <v>2</v>
      </c>
      <c r="F40" s="5" t="s">
        <v>3</v>
      </c>
      <c r="G40" s="5" t="s">
        <v>4</v>
      </c>
      <c r="H40" s="5" t="s">
        <v>5</v>
      </c>
      <c r="I40" s="5" t="s">
        <v>6</v>
      </c>
      <c r="J40" s="5" t="s">
        <v>3</v>
      </c>
      <c r="K40" s="5" t="s">
        <v>4</v>
      </c>
      <c r="L40" s="5" t="s">
        <v>5</v>
      </c>
      <c r="M40" s="257" t="s">
        <v>6</v>
      </c>
    </row>
    <row r="41" spans="1:19">
      <c r="A41" s="159" t="s">
        <v>189</v>
      </c>
      <c r="B41" s="19">
        <v>50</v>
      </c>
      <c r="C41" s="20">
        <v>0.1</v>
      </c>
      <c r="D41" s="134"/>
      <c r="E41" s="13" t="s">
        <v>42</v>
      </c>
      <c r="F41" s="23">
        <v>3</v>
      </c>
      <c r="G41" s="23">
        <v>3</v>
      </c>
      <c r="H41" s="23">
        <v>3</v>
      </c>
      <c r="I41" s="23">
        <v>3</v>
      </c>
      <c r="J41" s="23">
        <v>3</v>
      </c>
      <c r="K41" s="23">
        <v>3</v>
      </c>
      <c r="L41" s="23">
        <v>3</v>
      </c>
      <c r="M41" s="23">
        <v>3</v>
      </c>
    </row>
    <row r="42" spans="1:19">
      <c r="A42" s="159" t="s">
        <v>190</v>
      </c>
      <c r="B42" s="19">
        <v>60</v>
      </c>
      <c r="C42" s="20">
        <v>0.2</v>
      </c>
      <c r="D42" s="134"/>
      <c r="E42" s="13" t="s">
        <v>7</v>
      </c>
      <c r="F42" s="24">
        <v>0.01</v>
      </c>
      <c r="G42" s="24">
        <v>0.01</v>
      </c>
      <c r="H42" s="24">
        <v>0.01</v>
      </c>
      <c r="I42" s="24">
        <v>0.01</v>
      </c>
      <c r="J42" s="24">
        <v>0.01</v>
      </c>
      <c r="K42" s="24">
        <v>0.01</v>
      </c>
      <c r="L42" s="24">
        <v>0.01</v>
      </c>
      <c r="M42" s="24">
        <v>0.01</v>
      </c>
    </row>
    <row r="43" spans="1:19">
      <c r="A43" s="159" t="s">
        <v>191</v>
      </c>
      <c r="B43" s="19">
        <v>70</v>
      </c>
      <c r="C43" s="20">
        <v>0.3</v>
      </c>
      <c r="D43" s="134"/>
      <c r="E43" s="135" t="s">
        <v>131</v>
      </c>
      <c r="F43" s="138">
        <v>0</v>
      </c>
      <c r="G43" s="138">
        <v>0</v>
      </c>
      <c r="H43" s="138">
        <v>0</v>
      </c>
      <c r="I43" s="138">
        <v>1</v>
      </c>
      <c r="J43" s="138">
        <v>1</v>
      </c>
      <c r="K43" s="138">
        <v>1</v>
      </c>
      <c r="L43" s="138">
        <v>1</v>
      </c>
      <c r="M43" s="138">
        <v>1</v>
      </c>
    </row>
    <row r="44" spans="1:19">
      <c r="A44" s="187" t="s">
        <v>192</v>
      </c>
      <c r="B44" s="19">
        <v>80</v>
      </c>
      <c r="C44" s="20">
        <v>0.4</v>
      </c>
      <c r="D44" s="258"/>
      <c r="E44" s="256" t="s">
        <v>146</v>
      </c>
      <c r="F44" s="138">
        <v>1</v>
      </c>
      <c r="G44" s="138">
        <v>1</v>
      </c>
      <c r="H44" s="138">
        <v>1</v>
      </c>
      <c r="I44" s="138">
        <v>1</v>
      </c>
      <c r="J44" s="138">
        <v>1</v>
      </c>
      <c r="K44" s="138">
        <v>1</v>
      </c>
      <c r="L44" s="138">
        <v>1</v>
      </c>
      <c r="M44" s="138">
        <v>1</v>
      </c>
    </row>
    <row r="45" spans="1:19">
      <c r="A45" s="3"/>
    </row>
    <row r="46" spans="1:19">
      <c r="A46" s="3"/>
    </row>
    <row r="47" spans="1:19" s="134" customFormat="1">
      <c r="A47" s="259" t="s">
        <v>196</v>
      </c>
      <c r="B47" s="244" t="s">
        <v>10</v>
      </c>
      <c r="C47" s="244" t="s">
        <v>11</v>
      </c>
      <c r="D47" s="260"/>
      <c r="E47" s="260"/>
      <c r="F47" s="260"/>
      <c r="G47" s="260"/>
      <c r="H47" s="260"/>
      <c r="I47" s="260"/>
      <c r="J47" s="261"/>
      <c r="K47" s="262"/>
      <c r="L47" s="262"/>
      <c r="M47" s="263"/>
      <c r="N47" s="139"/>
      <c r="O47" s="139"/>
      <c r="P47" s="139"/>
      <c r="Q47" s="139"/>
      <c r="R47" s="139"/>
      <c r="S47" s="139"/>
    </row>
    <row r="48" spans="1:19" s="134" customFormat="1">
      <c r="A48" s="264" t="s">
        <v>104</v>
      </c>
      <c r="B48" s="140">
        <v>25</v>
      </c>
      <c r="C48" s="141">
        <v>0.14000000000000001</v>
      </c>
      <c r="D48" s="133"/>
      <c r="E48" s="135" t="s">
        <v>2</v>
      </c>
      <c r="F48" s="137" t="s">
        <v>3</v>
      </c>
      <c r="G48" s="137" t="s">
        <v>4</v>
      </c>
      <c r="H48" s="137" t="s">
        <v>5</v>
      </c>
      <c r="I48" s="137" t="s">
        <v>6</v>
      </c>
      <c r="J48" s="137" t="s">
        <v>3</v>
      </c>
      <c r="K48" s="137" t="s">
        <v>4</v>
      </c>
      <c r="L48" s="137" t="s">
        <v>5</v>
      </c>
      <c r="M48" s="265" t="s">
        <v>6</v>
      </c>
      <c r="O48" s="132"/>
      <c r="P48" s="132"/>
      <c r="Q48" s="132"/>
      <c r="R48" s="132"/>
      <c r="S48" s="132"/>
    </row>
    <row r="49" spans="1:19" s="134" customFormat="1">
      <c r="A49" s="264" t="s">
        <v>105</v>
      </c>
      <c r="B49" s="140">
        <v>25</v>
      </c>
      <c r="C49" s="141">
        <v>0.59</v>
      </c>
      <c r="D49" s="132"/>
      <c r="E49" s="135" t="s">
        <v>125</v>
      </c>
      <c r="F49" s="138">
        <v>3</v>
      </c>
      <c r="G49" s="138">
        <v>3</v>
      </c>
      <c r="H49" s="138">
        <v>3</v>
      </c>
      <c r="I49" s="138">
        <v>3</v>
      </c>
      <c r="J49" s="138">
        <v>3</v>
      </c>
      <c r="K49" s="138">
        <v>3</v>
      </c>
      <c r="L49" s="138">
        <v>3</v>
      </c>
      <c r="M49" s="138">
        <v>3</v>
      </c>
      <c r="O49" s="139"/>
      <c r="P49" s="139"/>
      <c r="Q49" s="139"/>
      <c r="R49" s="139"/>
      <c r="S49" s="139"/>
    </row>
    <row r="50" spans="1:19" s="134" customFormat="1">
      <c r="A50" s="264" t="s">
        <v>106</v>
      </c>
      <c r="B50" s="140">
        <v>60</v>
      </c>
      <c r="C50" s="141">
        <v>0.27</v>
      </c>
      <c r="D50" s="133"/>
      <c r="E50" s="135" t="s">
        <v>7</v>
      </c>
      <c r="F50" s="24">
        <v>0.01</v>
      </c>
      <c r="G50" s="24">
        <v>0.01</v>
      </c>
      <c r="H50" s="24">
        <v>0.01</v>
      </c>
      <c r="I50" s="24">
        <v>0.01</v>
      </c>
      <c r="J50" s="24">
        <v>0.01</v>
      </c>
      <c r="K50" s="24">
        <v>0.01</v>
      </c>
      <c r="L50" s="24">
        <v>0.01</v>
      </c>
      <c r="M50" s="24">
        <v>0.01</v>
      </c>
      <c r="O50" s="132"/>
      <c r="P50" s="132"/>
      <c r="Q50" s="132"/>
      <c r="R50" s="132"/>
      <c r="S50" s="132"/>
    </row>
    <row r="51" spans="1:19" s="134" customFormat="1">
      <c r="A51" s="264" t="s">
        <v>107</v>
      </c>
      <c r="B51" s="140">
        <v>20</v>
      </c>
      <c r="C51" s="141">
        <v>0.1</v>
      </c>
      <c r="D51" s="133"/>
      <c r="E51" s="135" t="s">
        <v>131</v>
      </c>
      <c r="F51" s="138">
        <v>0</v>
      </c>
      <c r="G51" s="138">
        <v>1</v>
      </c>
      <c r="H51" s="138">
        <v>1</v>
      </c>
      <c r="I51" s="138">
        <v>1</v>
      </c>
      <c r="J51" s="138">
        <v>1</v>
      </c>
      <c r="K51" s="138">
        <v>1</v>
      </c>
      <c r="L51" s="138">
        <v>1</v>
      </c>
      <c r="M51" s="138">
        <v>1</v>
      </c>
      <c r="N51" s="139"/>
      <c r="O51" s="139"/>
      <c r="P51" s="139"/>
      <c r="Q51" s="139"/>
      <c r="R51" s="139"/>
      <c r="S51" s="139"/>
    </row>
    <row r="52" spans="1:19" s="134" customFormat="1">
      <c r="A52" s="264"/>
      <c r="B52" s="132"/>
      <c r="C52" s="132"/>
      <c r="D52" s="133"/>
      <c r="E52" s="135" t="s">
        <v>146</v>
      </c>
      <c r="F52" s="138">
        <v>1</v>
      </c>
      <c r="G52" s="138">
        <v>1</v>
      </c>
      <c r="H52" s="138">
        <v>1</v>
      </c>
      <c r="I52" s="138">
        <v>1</v>
      </c>
      <c r="J52" s="138">
        <v>1</v>
      </c>
      <c r="K52" s="138">
        <v>1</v>
      </c>
      <c r="L52" s="138">
        <v>1</v>
      </c>
      <c r="M52" s="138">
        <v>1</v>
      </c>
      <c r="N52" s="139"/>
      <c r="O52" s="139"/>
      <c r="P52" s="139"/>
      <c r="Q52" s="139"/>
      <c r="R52" s="139"/>
      <c r="S52" s="139"/>
    </row>
    <row r="53" spans="1:19" s="134" customFormat="1">
      <c r="A53" s="264" t="s">
        <v>108</v>
      </c>
      <c r="B53" s="135" t="s">
        <v>10</v>
      </c>
      <c r="C53" s="135" t="s">
        <v>11</v>
      </c>
      <c r="D53" s="133"/>
      <c r="E53" s="133"/>
      <c r="F53" s="133"/>
      <c r="G53" s="133"/>
      <c r="H53" s="133"/>
      <c r="I53" s="133"/>
      <c r="J53" s="136"/>
      <c r="K53" s="139"/>
      <c r="L53" s="139"/>
      <c r="M53" s="266"/>
      <c r="N53" s="139"/>
      <c r="O53" s="139"/>
      <c r="P53" s="139"/>
      <c r="Q53" s="139"/>
      <c r="R53" s="139"/>
      <c r="S53" s="139"/>
    </row>
    <row r="54" spans="1:19" s="134" customFormat="1">
      <c r="A54" s="264" t="s">
        <v>109</v>
      </c>
      <c r="B54" s="140">
        <v>0</v>
      </c>
      <c r="C54" s="141">
        <v>0.38</v>
      </c>
      <c r="D54" s="133"/>
      <c r="E54" s="133"/>
      <c r="F54" s="133"/>
      <c r="G54" s="133"/>
      <c r="H54" s="133"/>
      <c r="I54" s="133"/>
      <c r="J54" s="136"/>
      <c r="K54" s="139"/>
      <c r="L54" s="139"/>
      <c r="M54" s="266"/>
      <c r="N54" s="139"/>
      <c r="O54" s="139"/>
      <c r="P54" s="139"/>
      <c r="Q54" s="139"/>
      <c r="R54" s="139"/>
      <c r="S54" s="139"/>
    </row>
    <row r="55" spans="1:19" s="134" customFormat="1">
      <c r="A55" s="264" t="s">
        <v>110</v>
      </c>
      <c r="B55" s="140">
        <v>5</v>
      </c>
      <c r="C55" s="141">
        <v>0.12</v>
      </c>
      <c r="D55" s="132"/>
      <c r="E55" s="132"/>
      <c r="F55" s="132"/>
      <c r="G55" s="132"/>
      <c r="H55" s="132"/>
      <c r="I55" s="132"/>
      <c r="J55" s="136"/>
      <c r="K55" s="139"/>
      <c r="L55" s="139"/>
      <c r="M55" s="266"/>
      <c r="N55" s="139"/>
      <c r="O55" s="139"/>
      <c r="P55" s="139"/>
      <c r="Q55" s="139"/>
      <c r="R55" s="139"/>
      <c r="S55" s="139"/>
    </row>
    <row r="56" spans="1:19" s="134" customFormat="1">
      <c r="A56" s="264" t="s">
        <v>111</v>
      </c>
      <c r="B56" s="140">
        <v>10</v>
      </c>
      <c r="C56" s="141">
        <v>0.1</v>
      </c>
      <c r="D56" s="133"/>
      <c r="E56" s="133"/>
      <c r="F56" s="133"/>
      <c r="H56" s="133"/>
      <c r="I56" s="133"/>
      <c r="J56" s="136"/>
      <c r="K56" s="132"/>
      <c r="L56" s="132"/>
      <c r="M56" s="267"/>
      <c r="N56" s="132"/>
      <c r="O56" s="132"/>
      <c r="P56" s="132"/>
      <c r="Q56" s="132"/>
      <c r="R56" s="132"/>
      <c r="S56" s="132"/>
    </row>
    <row r="57" spans="1:19" s="134" customFormat="1">
      <c r="A57" s="264" t="s">
        <v>112</v>
      </c>
      <c r="B57" s="140">
        <v>20</v>
      </c>
      <c r="C57" s="141">
        <v>0.38</v>
      </c>
      <c r="D57" s="133"/>
      <c r="E57" s="133"/>
      <c r="F57" s="133"/>
      <c r="H57" s="133"/>
      <c r="I57" s="133"/>
      <c r="J57" s="136"/>
      <c r="K57" s="139"/>
      <c r="L57" s="139"/>
      <c r="M57" s="266"/>
      <c r="N57" s="139"/>
      <c r="O57" s="139"/>
      <c r="P57" s="139"/>
      <c r="Q57" s="139"/>
      <c r="R57" s="139"/>
      <c r="S57" s="139"/>
    </row>
    <row r="58" spans="1:19" s="134" customFormat="1">
      <c r="A58" s="264"/>
      <c r="B58" s="132"/>
      <c r="C58" s="132"/>
      <c r="D58" s="133"/>
      <c r="E58" s="133"/>
      <c r="F58" s="133"/>
      <c r="H58" s="133"/>
      <c r="I58" s="133"/>
      <c r="J58" s="136"/>
      <c r="K58" s="139"/>
      <c r="L58" s="139"/>
      <c r="M58" s="266"/>
      <c r="N58" s="139"/>
      <c r="O58" s="139"/>
      <c r="P58" s="139"/>
      <c r="Q58" s="139"/>
      <c r="R58" s="139"/>
      <c r="S58" s="139"/>
    </row>
    <row r="59" spans="1:19" s="134" customFormat="1">
      <c r="A59" s="264" t="s">
        <v>113</v>
      </c>
      <c r="B59" s="142" t="s">
        <v>10</v>
      </c>
      <c r="C59" s="133" t="s">
        <v>11</v>
      </c>
      <c r="D59" s="133"/>
      <c r="E59" s="133"/>
      <c r="F59" s="133"/>
      <c r="H59" s="133"/>
      <c r="I59" s="133"/>
      <c r="J59" s="136"/>
      <c r="K59" s="139"/>
      <c r="L59" s="139"/>
      <c r="M59" s="266"/>
      <c r="N59" s="139"/>
      <c r="O59" s="139"/>
      <c r="P59" s="139"/>
      <c r="Q59" s="139"/>
      <c r="R59" s="139"/>
      <c r="S59" s="139"/>
    </row>
    <row r="60" spans="1:19" s="134" customFormat="1">
      <c r="A60" s="264" t="s">
        <v>114</v>
      </c>
      <c r="B60" s="140">
        <v>0</v>
      </c>
      <c r="C60" s="141">
        <v>0.46</v>
      </c>
      <c r="D60" s="133"/>
      <c r="E60" s="133"/>
      <c r="F60" s="133"/>
      <c r="H60" s="133"/>
      <c r="I60" s="133"/>
      <c r="J60" s="136"/>
      <c r="K60" s="139"/>
      <c r="L60" s="139"/>
      <c r="M60" s="266"/>
      <c r="N60" s="139"/>
      <c r="O60" s="139"/>
      <c r="P60" s="139"/>
      <c r="Q60" s="139"/>
      <c r="R60" s="139"/>
      <c r="S60" s="139"/>
    </row>
    <row r="61" spans="1:19" s="134" customFormat="1">
      <c r="A61" s="264" t="s">
        <v>115</v>
      </c>
      <c r="B61" s="140">
        <v>5</v>
      </c>
      <c r="C61" s="141">
        <v>0.13</v>
      </c>
      <c r="D61" s="132"/>
      <c r="E61" s="132"/>
      <c r="F61" s="132"/>
      <c r="G61" s="132"/>
      <c r="H61" s="132"/>
      <c r="I61" s="132"/>
      <c r="J61" s="136"/>
      <c r="K61" s="139"/>
      <c r="L61" s="139"/>
      <c r="M61" s="266"/>
      <c r="N61" s="139"/>
      <c r="O61" s="139"/>
      <c r="P61" s="139"/>
      <c r="Q61" s="139"/>
      <c r="R61" s="139"/>
      <c r="S61" s="139"/>
    </row>
    <row r="62" spans="1:19" s="134" customFormat="1">
      <c r="A62" s="264" t="s">
        <v>116</v>
      </c>
      <c r="B62" s="140">
        <v>10</v>
      </c>
      <c r="C62" s="141">
        <v>0.08</v>
      </c>
      <c r="D62" s="133"/>
      <c r="E62" s="133"/>
      <c r="F62" s="133"/>
      <c r="H62" s="133"/>
      <c r="I62" s="133"/>
      <c r="J62" s="136"/>
      <c r="K62" s="132"/>
      <c r="L62" s="132"/>
      <c r="M62" s="267"/>
      <c r="N62" s="132"/>
      <c r="O62" s="132"/>
      <c r="P62" s="132"/>
      <c r="Q62" s="132"/>
      <c r="R62" s="132"/>
      <c r="S62" s="132"/>
    </row>
    <row r="63" spans="1:19" s="134" customFormat="1">
      <c r="A63" s="264" t="s">
        <v>117</v>
      </c>
      <c r="B63" s="140">
        <v>5</v>
      </c>
      <c r="C63" s="141">
        <v>0.33</v>
      </c>
      <c r="D63" s="133"/>
      <c r="E63" s="133"/>
      <c r="F63" s="133"/>
      <c r="H63" s="133"/>
      <c r="I63" s="133"/>
      <c r="J63" s="136"/>
      <c r="K63" s="139"/>
      <c r="L63" s="139"/>
      <c r="M63" s="266"/>
      <c r="N63" s="139"/>
      <c r="O63" s="139"/>
      <c r="P63" s="139"/>
      <c r="Q63" s="139"/>
      <c r="R63" s="139"/>
      <c r="S63" s="139"/>
    </row>
    <row r="64" spans="1:19" s="134" customFormat="1">
      <c r="A64" s="264"/>
      <c r="B64" s="133"/>
      <c r="C64" s="132"/>
      <c r="D64" s="133"/>
      <c r="E64" s="133"/>
      <c r="F64" s="133"/>
      <c r="H64" s="133"/>
      <c r="I64" s="133"/>
      <c r="J64" s="136"/>
      <c r="K64" s="139"/>
      <c r="L64" s="139"/>
      <c r="M64" s="266"/>
      <c r="N64" s="139"/>
      <c r="O64" s="139"/>
      <c r="P64" s="139"/>
      <c r="Q64" s="139"/>
      <c r="R64" s="139"/>
      <c r="S64" s="139"/>
    </row>
    <row r="65" spans="1:19" s="134" customFormat="1">
      <c r="A65" s="264" t="s">
        <v>118</v>
      </c>
      <c r="B65" s="140">
        <v>5</v>
      </c>
      <c r="C65" s="141">
        <v>1</v>
      </c>
      <c r="D65" s="133"/>
      <c r="E65" s="133"/>
      <c r="F65" s="133"/>
      <c r="H65" s="133"/>
      <c r="I65" s="133"/>
      <c r="J65" s="136"/>
      <c r="K65" s="139"/>
      <c r="L65" s="139"/>
      <c r="M65" s="266"/>
      <c r="N65" s="139"/>
      <c r="O65" s="139"/>
      <c r="P65" s="139"/>
      <c r="Q65" s="139"/>
      <c r="R65" s="139"/>
      <c r="S65" s="139"/>
    </row>
    <row r="66" spans="1:19" s="134" customFormat="1">
      <c r="A66" s="268"/>
      <c r="B66" s="136"/>
      <c r="C66" s="133"/>
      <c r="D66" s="133"/>
      <c r="E66" s="133"/>
      <c r="F66" s="133"/>
      <c r="H66" s="133"/>
      <c r="I66" s="133"/>
      <c r="J66" s="136"/>
      <c r="K66" s="139"/>
      <c r="L66" s="139"/>
      <c r="M66" s="266"/>
      <c r="N66" s="139"/>
      <c r="O66" s="139"/>
      <c r="P66" s="139"/>
      <c r="Q66" s="139"/>
      <c r="R66" s="139"/>
      <c r="S66" s="139"/>
    </row>
    <row r="67" spans="1:19" s="134" customFormat="1">
      <c r="A67" s="264" t="s">
        <v>119</v>
      </c>
      <c r="B67" s="136"/>
      <c r="C67" s="133" t="s">
        <v>11</v>
      </c>
      <c r="D67" s="133"/>
      <c r="E67" s="133"/>
      <c r="F67" s="133"/>
      <c r="H67" s="133"/>
      <c r="I67" s="133"/>
      <c r="J67" s="136"/>
      <c r="K67" s="139"/>
      <c r="L67" s="139"/>
      <c r="M67" s="266"/>
      <c r="N67" s="139"/>
      <c r="O67" s="139"/>
      <c r="P67" s="139"/>
      <c r="Q67" s="139"/>
      <c r="R67" s="139"/>
      <c r="S67" s="139"/>
    </row>
    <row r="68" spans="1:19" s="134" customFormat="1">
      <c r="A68" s="264" t="s">
        <v>120</v>
      </c>
      <c r="B68" s="136"/>
      <c r="C68" s="141">
        <v>0.55000000000000004</v>
      </c>
      <c r="D68" s="133"/>
      <c r="E68" s="133"/>
      <c r="F68" s="133"/>
      <c r="H68" s="133"/>
      <c r="I68" s="133"/>
      <c r="J68" s="136"/>
      <c r="K68" s="139"/>
      <c r="L68" s="139"/>
      <c r="M68" s="266"/>
      <c r="N68" s="139"/>
      <c r="O68" s="139"/>
      <c r="P68" s="139"/>
      <c r="Q68" s="139"/>
      <c r="R68" s="139"/>
      <c r="S68" s="139"/>
    </row>
    <row r="69" spans="1:19" s="134" customFormat="1">
      <c r="A69" s="264" t="s">
        <v>121</v>
      </c>
      <c r="B69" s="136"/>
      <c r="C69" s="141">
        <v>0.3</v>
      </c>
      <c r="D69" s="133"/>
      <c r="E69" s="133"/>
      <c r="F69" s="133"/>
      <c r="H69" s="133"/>
      <c r="I69" s="133"/>
      <c r="J69" s="136"/>
      <c r="K69" s="139"/>
      <c r="L69" s="139"/>
      <c r="M69" s="266"/>
      <c r="N69" s="139"/>
      <c r="O69" s="139"/>
      <c r="P69" s="139"/>
      <c r="Q69" s="139"/>
      <c r="R69" s="139"/>
      <c r="S69" s="139"/>
    </row>
    <row r="70" spans="1:19" s="134" customFormat="1">
      <c r="A70" s="264" t="s">
        <v>122</v>
      </c>
      <c r="B70" s="136"/>
      <c r="C70" s="141">
        <v>0.01</v>
      </c>
      <c r="D70" s="133"/>
      <c r="E70" s="133"/>
      <c r="F70" s="133"/>
      <c r="H70" s="133"/>
      <c r="I70" s="133"/>
      <c r="J70" s="136"/>
      <c r="K70" s="139"/>
      <c r="L70" s="139"/>
      <c r="M70" s="266"/>
      <c r="N70" s="139"/>
      <c r="O70" s="139"/>
      <c r="P70" s="139"/>
      <c r="Q70" s="139"/>
      <c r="R70" s="139"/>
      <c r="S70" s="139"/>
    </row>
    <row r="71" spans="1:19" s="134" customFormat="1">
      <c r="A71" s="269" t="s">
        <v>123</v>
      </c>
      <c r="B71" s="270"/>
      <c r="C71" s="141">
        <v>0.13</v>
      </c>
      <c r="D71" s="137"/>
      <c r="E71" s="137"/>
      <c r="F71" s="137"/>
      <c r="G71" s="258"/>
      <c r="H71" s="137"/>
      <c r="I71" s="137"/>
      <c r="J71" s="270"/>
      <c r="K71" s="271"/>
      <c r="L71" s="271"/>
      <c r="M71" s="272"/>
      <c r="N71" s="139"/>
      <c r="O71" s="139"/>
      <c r="P71" s="139"/>
      <c r="Q71" s="139"/>
      <c r="R71" s="139"/>
      <c r="S71" s="139"/>
    </row>
    <row r="72" spans="1:19">
      <c r="A72" s="3"/>
    </row>
    <row r="73" spans="1:19">
      <c r="A73" s="3"/>
    </row>
    <row r="74" spans="1:19" s="134" customFormat="1">
      <c r="A74" s="259" t="s">
        <v>159</v>
      </c>
      <c r="B74" s="244" t="s">
        <v>10</v>
      </c>
      <c r="C74" s="244" t="s">
        <v>11</v>
      </c>
      <c r="D74" s="253"/>
      <c r="E74" s="253"/>
      <c r="F74" s="253"/>
      <c r="G74" s="253"/>
      <c r="H74" s="253"/>
      <c r="I74" s="253"/>
      <c r="J74" s="273"/>
      <c r="K74" s="274"/>
      <c r="L74" s="274"/>
      <c r="M74" s="274"/>
      <c r="N74" s="278"/>
      <c r="O74" s="240"/>
      <c r="P74" s="240"/>
      <c r="Q74" s="240"/>
      <c r="R74" s="240"/>
      <c r="S74" s="240"/>
    </row>
    <row r="75" spans="1:19" s="134" customFormat="1">
      <c r="A75" s="264" t="s">
        <v>160</v>
      </c>
      <c r="B75" s="140">
        <v>30</v>
      </c>
      <c r="C75" s="141">
        <v>1</v>
      </c>
      <c r="D75" s="133"/>
      <c r="E75" s="135" t="s">
        <v>2</v>
      </c>
      <c r="F75" s="137" t="s">
        <v>3</v>
      </c>
      <c r="G75" s="137" t="s">
        <v>4</v>
      </c>
      <c r="H75" s="137" t="s">
        <v>5</v>
      </c>
      <c r="I75" s="137" t="s">
        <v>6</v>
      </c>
      <c r="J75" s="137" t="s">
        <v>3</v>
      </c>
      <c r="K75" s="137" t="s">
        <v>4</v>
      </c>
      <c r="L75" s="137" t="s">
        <v>5</v>
      </c>
      <c r="M75" s="137" t="s">
        <v>6</v>
      </c>
      <c r="N75" s="279"/>
      <c r="O75" s="8"/>
      <c r="P75" s="8"/>
      <c r="Q75" s="8"/>
      <c r="R75" s="8"/>
      <c r="S75" s="8"/>
    </row>
    <row r="76" spans="1:19" s="134" customFormat="1">
      <c r="A76" s="264"/>
      <c r="B76" s="8"/>
      <c r="C76" s="8"/>
      <c r="D76" s="133"/>
      <c r="E76" s="135" t="s">
        <v>125</v>
      </c>
      <c r="F76" s="138">
        <v>3</v>
      </c>
      <c r="G76" s="138">
        <v>3</v>
      </c>
      <c r="H76" s="138">
        <v>3</v>
      </c>
      <c r="I76" s="138">
        <v>3</v>
      </c>
      <c r="J76" s="138">
        <v>3</v>
      </c>
      <c r="K76" s="138">
        <v>3</v>
      </c>
      <c r="L76" s="138">
        <v>3</v>
      </c>
      <c r="M76" s="277">
        <v>3</v>
      </c>
      <c r="N76" s="278"/>
      <c r="O76" s="240"/>
      <c r="P76" s="240"/>
      <c r="Q76" s="240"/>
      <c r="R76" s="240"/>
      <c r="S76" s="240"/>
    </row>
    <row r="77" spans="1:19" s="134" customFormat="1">
      <c r="A77" s="264" t="s">
        <v>108</v>
      </c>
      <c r="B77" s="135" t="s">
        <v>10</v>
      </c>
      <c r="C77" s="135" t="s">
        <v>11</v>
      </c>
      <c r="D77" s="133"/>
      <c r="E77" s="135" t="s">
        <v>7</v>
      </c>
      <c r="F77" s="24">
        <v>0.01</v>
      </c>
      <c r="G77" s="24">
        <v>0.01</v>
      </c>
      <c r="H77" s="24">
        <v>0.01</v>
      </c>
      <c r="I77" s="24">
        <v>0.01</v>
      </c>
      <c r="J77" s="24">
        <v>0.01</v>
      </c>
      <c r="K77" s="24">
        <v>0.01</v>
      </c>
      <c r="L77" s="24">
        <v>0.01</v>
      </c>
      <c r="M77" s="24">
        <v>0.01</v>
      </c>
      <c r="N77" s="278"/>
      <c r="O77" s="240"/>
      <c r="P77" s="240"/>
      <c r="Q77" s="240"/>
      <c r="R77" s="240"/>
      <c r="S77" s="240"/>
    </row>
    <row r="78" spans="1:19" s="134" customFormat="1">
      <c r="A78" s="264" t="s">
        <v>109</v>
      </c>
      <c r="B78" s="140">
        <v>0</v>
      </c>
      <c r="C78" s="141">
        <v>0.38</v>
      </c>
      <c r="D78" s="133"/>
      <c r="E78" s="135" t="s">
        <v>131</v>
      </c>
      <c r="F78" s="138">
        <v>0</v>
      </c>
      <c r="G78" s="138">
        <v>0</v>
      </c>
      <c r="H78" s="138">
        <v>0</v>
      </c>
      <c r="I78" s="138">
        <v>0</v>
      </c>
      <c r="J78" s="138">
        <v>0</v>
      </c>
      <c r="K78" s="138">
        <v>0</v>
      </c>
      <c r="L78" s="138">
        <v>0</v>
      </c>
      <c r="M78" s="138">
        <v>0</v>
      </c>
      <c r="N78" s="278"/>
      <c r="O78" s="240"/>
      <c r="P78" s="240"/>
      <c r="Q78" s="240"/>
      <c r="R78" s="240"/>
      <c r="S78" s="240"/>
    </row>
    <row r="79" spans="1:19" s="134" customFormat="1">
      <c r="A79" s="264" t="s">
        <v>161</v>
      </c>
      <c r="B79" s="140">
        <v>5</v>
      </c>
      <c r="C79" s="141">
        <v>0.12</v>
      </c>
      <c r="D79" s="8"/>
      <c r="E79" s="135" t="s">
        <v>146</v>
      </c>
      <c r="F79" s="138">
        <v>1</v>
      </c>
      <c r="G79" s="138">
        <v>1</v>
      </c>
      <c r="H79" s="138">
        <v>1</v>
      </c>
      <c r="I79" s="138">
        <v>1</v>
      </c>
      <c r="J79" s="138">
        <v>1</v>
      </c>
      <c r="K79" s="138">
        <v>1</v>
      </c>
      <c r="L79" s="138">
        <v>1</v>
      </c>
      <c r="M79" s="138">
        <v>1</v>
      </c>
      <c r="N79" s="278"/>
      <c r="O79" s="240"/>
      <c r="P79" s="240"/>
      <c r="Q79" s="240"/>
      <c r="R79" s="240"/>
      <c r="S79" s="240"/>
    </row>
    <row r="80" spans="1:19" s="134" customFormat="1">
      <c r="A80" s="264" t="s">
        <v>162</v>
      </c>
      <c r="B80" s="140">
        <v>10</v>
      </c>
      <c r="C80" s="141">
        <v>0.1</v>
      </c>
      <c r="D80" s="133"/>
      <c r="E80" s="133"/>
      <c r="F80" s="135"/>
      <c r="G80" s="240"/>
      <c r="H80" s="240"/>
      <c r="I80" s="133"/>
      <c r="J80" s="239"/>
      <c r="K80" s="8"/>
      <c r="L80" s="8"/>
      <c r="M80" s="8"/>
      <c r="N80" s="279"/>
      <c r="O80" s="8"/>
      <c r="P80" s="8"/>
      <c r="Q80" s="8"/>
      <c r="R80" s="8"/>
      <c r="S80" s="8"/>
    </row>
    <row r="81" spans="1:19" s="134" customFormat="1">
      <c r="A81" s="264" t="s">
        <v>163</v>
      </c>
      <c r="B81" s="140">
        <v>20</v>
      </c>
      <c r="C81" s="141">
        <v>0.38</v>
      </c>
      <c r="D81" s="133"/>
      <c r="E81" s="133"/>
      <c r="F81" s="135"/>
      <c r="G81" s="240"/>
      <c r="H81" s="240"/>
      <c r="I81" s="133"/>
      <c r="J81" s="239"/>
      <c r="K81" s="240"/>
      <c r="L81" s="240"/>
      <c r="M81" s="240"/>
      <c r="N81" s="278"/>
      <c r="O81" s="240"/>
      <c r="P81" s="240"/>
      <c r="Q81" s="240"/>
      <c r="R81" s="240"/>
      <c r="S81" s="240"/>
    </row>
    <row r="82" spans="1:19" s="134" customFormat="1">
      <c r="A82" s="264"/>
      <c r="B82" s="8"/>
      <c r="C82" s="8"/>
      <c r="D82" s="133"/>
      <c r="E82" s="133"/>
      <c r="F82" s="135"/>
      <c r="G82" s="240"/>
      <c r="H82" s="240"/>
      <c r="I82" s="133"/>
      <c r="J82" s="239"/>
      <c r="K82" s="240"/>
      <c r="L82" s="240"/>
      <c r="M82" s="240"/>
      <c r="N82" s="278"/>
      <c r="O82" s="240"/>
      <c r="P82" s="240"/>
      <c r="Q82" s="240"/>
      <c r="R82" s="240"/>
      <c r="S82" s="240"/>
    </row>
    <row r="83" spans="1:19" s="134" customFormat="1">
      <c r="A83" s="264" t="s">
        <v>113</v>
      </c>
      <c r="B83" s="241" t="s">
        <v>10</v>
      </c>
      <c r="C83" s="133" t="s">
        <v>11</v>
      </c>
      <c r="D83" s="133"/>
      <c r="E83" s="133"/>
      <c r="F83" s="135"/>
      <c r="G83" s="240"/>
      <c r="H83" s="240"/>
      <c r="I83" s="133"/>
      <c r="J83" s="239"/>
      <c r="K83" s="240"/>
      <c r="L83" s="240"/>
      <c r="M83" s="240"/>
      <c r="N83" s="278"/>
      <c r="O83" s="240"/>
      <c r="P83" s="240"/>
      <c r="Q83" s="240"/>
      <c r="R83" s="240"/>
      <c r="S83" s="240"/>
    </row>
    <row r="84" spans="1:19" s="134" customFormat="1">
      <c r="A84" s="264" t="s">
        <v>164</v>
      </c>
      <c r="B84" s="140">
        <v>0</v>
      </c>
      <c r="C84" s="141">
        <v>0.46</v>
      </c>
      <c r="D84" s="133"/>
      <c r="E84" s="133"/>
      <c r="F84" s="135"/>
      <c r="G84" s="240"/>
      <c r="H84" s="240"/>
      <c r="I84" s="133"/>
      <c r="J84" s="239"/>
      <c r="K84" s="240"/>
      <c r="L84" s="240"/>
      <c r="M84" s="240"/>
      <c r="N84" s="278"/>
      <c r="O84" s="240"/>
      <c r="P84" s="240"/>
      <c r="Q84" s="240"/>
      <c r="R84" s="240"/>
      <c r="S84" s="240"/>
    </row>
    <row r="85" spans="1:19" s="134" customFormat="1">
      <c r="A85" s="264" t="s">
        <v>165</v>
      </c>
      <c r="B85" s="140">
        <v>5</v>
      </c>
      <c r="C85" s="141">
        <v>0.13</v>
      </c>
      <c r="D85" s="8"/>
      <c r="E85" s="8"/>
      <c r="F85" s="135"/>
      <c r="G85" s="240"/>
      <c r="H85" s="240"/>
      <c r="I85" s="8"/>
      <c r="J85" s="239"/>
      <c r="K85" s="240"/>
      <c r="L85" s="240"/>
      <c r="M85" s="240"/>
      <c r="N85" s="278"/>
      <c r="O85" s="240"/>
      <c r="P85" s="240"/>
      <c r="Q85" s="240"/>
      <c r="R85" s="240"/>
      <c r="S85" s="240"/>
    </row>
    <row r="86" spans="1:19" s="134" customFormat="1">
      <c r="A86" s="264" t="s">
        <v>166</v>
      </c>
      <c r="B86" s="140">
        <v>10</v>
      </c>
      <c r="C86" s="141">
        <v>0.08</v>
      </c>
      <c r="D86" s="133"/>
      <c r="E86" s="133"/>
      <c r="F86" s="135"/>
      <c r="G86" s="240"/>
      <c r="H86" s="240"/>
      <c r="I86" s="133"/>
      <c r="J86" s="239"/>
      <c r="K86" s="8"/>
      <c r="L86" s="8"/>
      <c r="M86" s="8"/>
      <c r="N86" s="279"/>
      <c r="O86" s="8"/>
      <c r="P86" s="8"/>
      <c r="Q86" s="8"/>
      <c r="R86" s="8"/>
      <c r="S86" s="8"/>
    </row>
    <row r="87" spans="1:19" s="134" customFormat="1">
      <c r="A87" s="264" t="s">
        <v>167</v>
      </c>
      <c r="B87" s="140">
        <v>10</v>
      </c>
      <c r="C87" s="141">
        <v>0.33</v>
      </c>
      <c r="D87" s="133"/>
      <c r="E87" s="133"/>
      <c r="F87" s="135"/>
      <c r="G87" s="240"/>
      <c r="H87" s="240"/>
      <c r="I87" s="133"/>
      <c r="J87" s="239"/>
      <c r="K87" s="240"/>
      <c r="L87" s="240"/>
      <c r="M87" s="240"/>
      <c r="N87" s="278"/>
      <c r="O87" s="240"/>
      <c r="P87" s="240"/>
      <c r="Q87" s="240"/>
      <c r="R87" s="240"/>
      <c r="S87" s="240"/>
    </row>
    <row r="88" spans="1:19" s="134" customFormat="1">
      <c r="A88" s="264"/>
      <c r="B88" s="133"/>
      <c r="C88" s="8"/>
      <c r="D88" s="133"/>
      <c r="E88" s="133"/>
      <c r="F88" s="135"/>
      <c r="G88" s="240"/>
      <c r="H88" s="240"/>
      <c r="I88" s="133"/>
      <c r="J88" s="239"/>
      <c r="K88" s="240"/>
      <c r="L88" s="240"/>
      <c r="M88" s="240"/>
      <c r="N88" s="278"/>
      <c r="O88" s="240"/>
      <c r="P88" s="240"/>
      <c r="Q88" s="240"/>
      <c r="R88" s="240"/>
      <c r="S88" s="240"/>
    </row>
    <row r="89" spans="1:19" s="134" customFormat="1">
      <c r="A89" s="264" t="s">
        <v>168</v>
      </c>
      <c r="B89" s="140">
        <v>5</v>
      </c>
      <c r="C89" s="141">
        <v>1</v>
      </c>
      <c r="D89" s="133"/>
      <c r="E89" s="133"/>
      <c r="F89" s="135"/>
      <c r="G89" s="240"/>
      <c r="H89" s="240"/>
      <c r="I89" s="133"/>
      <c r="J89" s="239"/>
      <c r="K89" s="240"/>
      <c r="L89" s="240"/>
      <c r="M89" s="240"/>
      <c r="N89" s="278"/>
      <c r="O89" s="240"/>
      <c r="P89" s="240"/>
      <c r="Q89" s="240"/>
      <c r="R89" s="240"/>
      <c r="S89" s="240"/>
    </row>
    <row r="90" spans="1:19" s="134" customFormat="1">
      <c r="A90" s="275"/>
      <c r="B90" s="239"/>
      <c r="C90" s="133"/>
      <c r="D90" s="133"/>
      <c r="E90" s="133"/>
      <c r="F90" s="135"/>
      <c r="G90" s="240"/>
      <c r="H90" s="240"/>
      <c r="I90" s="133"/>
      <c r="J90" s="239"/>
      <c r="K90" s="240"/>
      <c r="L90" s="240"/>
      <c r="M90" s="240"/>
      <c r="N90" s="278"/>
      <c r="O90" s="240"/>
      <c r="P90" s="240"/>
      <c r="Q90" s="240"/>
      <c r="R90" s="240"/>
      <c r="S90" s="240"/>
    </row>
    <row r="91" spans="1:19" s="134" customFormat="1">
      <c r="A91" s="264" t="s">
        <v>119</v>
      </c>
      <c r="B91" s="239"/>
      <c r="C91" s="133" t="s">
        <v>11</v>
      </c>
      <c r="D91" s="8"/>
      <c r="E91" s="8"/>
      <c r="F91" s="242"/>
      <c r="G91" s="240"/>
      <c r="H91" s="240"/>
      <c r="I91" s="8"/>
      <c r="J91" s="239"/>
      <c r="K91" s="240"/>
      <c r="L91" s="240"/>
      <c r="M91" s="240"/>
      <c r="N91" s="278"/>
      <c r="O91" s="240"/>
      <c r="P91" s="240"/>
      <c r="Q91" s="240"/>
      <c r="R91" s="240"/>
      <c r="S91" s="240"/>
    </row>
    <row r="92" spans="1:19" s="134" customFormat="1">
      <c r="A92" s="264" t="s">
        <v>120</v>
      </c>
      <c r="B92" s="239"/>
      <c r="C92" s="141">
        <v>0</v>
      </c>
      <c r="D92" s="133"/>
      <c r="E92" s="133"/>
      <c r="F92" s="135"/>
      <c r="G92" s="240"/>
      <c r="H92" s="240"/>
      <c r="I92" s="133"/>
      <c r="J92" s="239"/>
      <c r="K92" s="8"/>
      <c r="L92" s="8"/>
      <c r="M92" s="8"/>
      <c r="N92" s="279"/>
      <c r="O92" s="8"/>
      <c r="P92" s="8"/>
      <c r="Q92" s="8"/>
      <c r="R92" s="8"/>
      <c r="S92" s="8"/>
    </row>
    <row r="93" spans="1:19" s="134" customFormat="1">
      <c r="A93" s="264" t="s">
        <v>169</v>
      </c>
      <c r="B93" s="239"/>
      <c r="C93" s="141">
        <v>0.3</v>
      </c>
      <c r="D93" s="133"/>
      <c r="E93" s="133"/>
      <c r="F93" s="135"/>
      <c r="G93" s="240"/>
      <c r="H93" s="240"/>
      <c r="I93" s="133"/>
      <c r="J93" s="239"/>
      <c r="K93" s="240"/>
      <c r="L93" s="240"/>
      <c r="M93" s="240"/>
      <c r="N93" s="278"/>
      <c r="O93" s="240"/>
      <c r="P93" s="240"/>
      <c r="Q93" s="240"/>
      <c r="R93" s="240"/>
      <c r="S93" s="240"/>
    </row>
    <row r="94" spans="1:19" s="134" customFormat="1">
      <c r="A94" s="264" t="s">
        <v>122</v>
      </c>
      <c r="B94" s="239"/>
      <c r="C94" s="141">
        <v>0.55000000000000004</v>
      </c>
      <c r="D94" s="133"/>
      <c r="E94" s="133"/>
      <c r="F94" s="135"/>
      <c r="G94" s="240"/>
      <c r="H94" s="240"/>
      <c r="I94" s="133"/>
      <c r="J94" s="239"/>
      <c r="K94" s="240"/>
      <c r="L94" s="240"/>
      <c r="M94" s="240"/>
      <c r="N94" s="278"/>
      <c r="O94" s="240"/>
      <c r="P94" s="240"/>
      <c r="Q94" s="240"/>
      <c r="R94" s="240"/>
      <c r="S94" s="240"/>
    </row>
    <row r="95" spans="1:19" s="134" customFormat="1">
      <c r="A95" s="269" t="s">
        <v>170</v>
      </c>
      <c r="B95" s="249"/>
      <c r="C95" s="141">
        <v>0.13</v>
      </c>
      <c r="D95" s="137"/>
      <c r="E95" s="137"/>
      <c r="F95" s="256"/>
      <c r="G95" s="276"/>
      <c r="H95" s="276"/>
      <c r="I95" s="137"/>
      <c r="J95" s="249"/>
      <c r="K95" s="276"/>
      <c r="L95" s="276"/>
      <c r="M95" s="276"/>
      <c r="N95" s="278"/>
      <c r="O95" s="240"/>
      <c r="P95" s="240"/>
      <c r="Q95" s="240"/>
      <c r="R95" s="240"/>
      <c r="S95" s="240"/>
    </row>
    <row r="96" spans="1:19" s="134" customFormat="1">
      <c r="A96" s="135"/>
      <c r="B96" s="239"/>
      <c r="C96" s="133"/>
      <c r="D96" s="133"/>
      <c r="E96" s="133"/>
      <c r="F96" s="135"/>
      <c r="G96" s="240"/>
      <c r="H96" s="240"/>
      <c r="I96" s="133"/>
      <c r="J96" s="238"/>
      <c r="K96" s="240"/>
      <c r="L96" s="240"/>
      <c r="M96" s="240"/>
      <c r="N96" s="240"/>
      <c r="O96" s="240"/>
      <c r="P96" s="240"/>
      <c r="Q96" s="240"/>
      <c r="R96" s="240"/>
      <c r="S96" s="240"/>
    </row>
    <row r="97" spans="1:9">
      <c r="A97" s="3"/>
    </row>
    <row r="98" spans="1:9">
      <c r="A98" s="3"/>
    </row>
    <row r="100" spans="1:9">
      <c r="A100" s="12" t="s">
        <v>93</v>
      </c>
      <c r="B100" s="16"/>
      <c r="C100" s="1"/>
      <c r="D100" s="1"/>
      <c r="E100" s="1"/>
      <c r="F100" s="1"/>
      <c r="G100" s="1"/>
      <c r="H100" s="1"/>
      <c r="I100" s="1"/>
    </row>
    <row r="101" spans="1:9">
      <c r="A101" s="13"/>
      <c r="B101" s="5"/>
      <c r="C101" s="5"/>
      <c r="D101" s="5"/>
      <c r="E101" s="5"/>
      <c r="F101" s="5"/>
      <c r="G101" s="5"/>
      <c r="H101" s="5"/>
      <c r="I101" s="5"/>
    </row>
    <row r="102" spans="1:9">
      <c r="A102" s="4" t="s">
        <v>8</v>
      </c>
      <c r="B102" s="23">
        <v>4</v>
      </c>
      <c r="C102" s="1"/>
      <c r="D102" s="1"/>
      <c r="E102" s="1"/>
      <c r="F102" s="1"/>
      <c r="G102" s="1"/>
      <c r="H102" s="1"/>
      <c r="I102" s="1"/>
    </row>
    <row r="103" spans="1:9">
      <c r="A103" s="13"/>
    </row>
    <row r="104" spans="1:9">
      <c r="A104" s="12" t="s">
        <v>12</v>
      </c>
      <c r="B104" s="16"/>
      <c r="C104" s="11"/>
      <c r="D104" s="11"/>
      <c r="E104" s="11"/>
      <c r="F104" s="11"/>
      <c r="G104" s="15"/>
      <c r="H104" s="11"/>
      <c r="I104" s="11"/>
    </row>
    <row r="105" spans="1:9">
      <c r="A105" s="14" t="s">
        <v>13</v>
      </c>
      <c r="B105" s="19">
        <v>10</v>
      </c>
      <c r="C105" s="5"/>
      <c r="D105" s="5"/>
      <c r="E105" s="5"/>
      <c r="F105" s="5"/>
      <c r="G105" s="2"/>
      <c r="H105" s="5"/>
      <c r="I105" s="5"/>
    </row>
    <row r="106" spans="1:9">
      <c r="A106" s="14" t="s">
        <v>79</v>
      </c>
      <c r="B106" s="101">
        <v>0.1</v>
      </c>
      <c r="C106" s="5"/>
      <c r="D106" s="5"/>
      <c r="E106" s="5"/>
      <c r="F106" s="5"/>
      <c r="G106" s="2"/>
      <c r="H106" s="5"/>
      <c r="I106" s="5"/>
    </row>
    <row r="107" spans="1:9">
      <c r="A107" s="3"/>
      <c r="B107" s="3"/>
      <c r="C107" s="5"/>
      <c r="D107" s="5"/>
      <c r="E107" s="5"/>
      <c r="F107" s="5"/>
      <c r="G107" s="5"/>
      <c r="H107" s="5"/>
      <c r="I107" s="5"/>
    </row>
    <row r="108" spans="1:9">
      <c r="A108" s="12" t="s">
        <v>14</v>
      </c>
      <c r="B108" s="16"/>
      <c r="C108" s="11"/>
      <c r="D108" s="11"/>
      <c r="E108" s="11"/>
      <c r="F108" s="11"/>
      <c r="G108" s="11"/>
      <c r="H108" s="11"/>
      <c r="I108" s="11"/>
    </row>
    <row r="109" spans="1:9">
      <c r="A109" s="14" t="s">
        <v>15</v>
      </c>
      <c r="B109" s="21">
        <v>7.5</v>
      </c>
      <c r="C109" s="5"/>
      <c r="D109" s="5"/>
      <c r="E109" s="5"/>
      <c r="F109" s="5"/>
      <c r="G109" s="5"/>
      <c r="H109" s="5"/>
      <c r="I109" s="5"/>
    </row>
    <row r="110" spans="1:9">
      <c r="A110" s="14" t="s">
        <v>16</v>
      </c>
      <c r="B110" s="22">
        <v>91.25</v>
      </c>
      <c r="C110" s="5"/>
      <c r="D110" s="5"/>
      <c r="E110" s="5"/>
      <c r="F110" s="5"/>
      <c r="G110" s="5"/>
      <c r="H110" s="5"/>
      <c r="I110" s="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7"/>
  <sheetViews>
    <sheetView topLeftCell="A13" workbookViewId="0"/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86" t="s">
        <v>144</v>
      </c>
      <c r="B1" s="86"/>
      <c r="C1" s="86"/>
      <c r="D1" s="86"/>
      <c r="E1" s="86"/>
      <c r="F1" s="86"/>
      <c r="G1" s="86"/>
      <c r="H1" s="86"/>
      <c r="I1" s="86"/>
      <c r="J1" s="76"/>
      <c r="K1" s="76"/>
      <c r="L1" s="76"/>
      <c r="M1" s="76"/>
      <c r="N1" s="76"/>
      <c r="O1" s="76"/>
    </row>
    <row r="2" spans="1:15">
      <c r="A2" s="81"/>
      <c r="B2" s="89"/>
      <c r="C2" s="89"/>
      <c r="D2" s="89"/>
      <c r="E2" s="89"/>
      <c r="F2" s="89"/>
      <c r="G2" s="89"/>
      <c r="H2" s="89"/>
      <c r="I2" s="89"/>
      <c r="J2" s="76"/>
      <c r="K2" s="76"/>
      <c r="L2" s="76"/>
      <c r="M2" s="76"/>
      <c r="N2" s="76"/>
      <c r="O2" s="76"/>
    </row>
    <row r="3" spans="1:15">
      <c r="A3" s="81" t="s">
        <v>2</v>
      </c>
      <c r="B3" s="82" t="s">
        <v>3</v>
      </c>
      <c r="C3" s="82" t="s">
        <v>4</v>
      </c>
      <c r="D3" s="82" t="s">
        <v>5</v>
      </c>
      <c r="E3" s="82" t="s">
        <v>6</v>
      </c>
      <c r="F3" s="82" t="s">
        <v>3</v>
      </c>
      <c r="G3" s="82" t="s">
        <v>4</v>
      </c>
      <c r="H3" s="82" t="s">
        <v>5</v>
      </c>
      <c r="I3" s="82" t="s">
        <v>6</v>
      </c>
      <c r="J3" s="82"/>
      <c r="K3" s="85" t="s">
        <v>23</v>
      </c>
      <c r="L3" s="85" t="s">
        <v>24</v>
      </c>
      <c r="M3" s="76"/>
      <c r="N3" s="76"/>
      <c r="O3" s="76"/>
    </row>
    <row r="4" spans="1:15">
      <c r="A4" s="81" t="s">
        <v>25</v>
      </c>
      <c r="B4" s="93">
        <f>Conversions!B186</f>
        <v>0</v>
      </c>
      <c r="C4" s="93">
        <f>Conversions!C186</f>
        <v>27.860317460317461</v>
      </c>
      <c r="D4" s="93">
        <f>Conversions!D186</f>
        <v>35.098412698412702</v>
      </c>
      <c r="E4" s="93">
        <f>Conversions!E186</f>
        <v>97.288888888888891</v>
      </c>
      <c r="F4" s="93">
        <f>Conversions!F186</f>
        <v>97.288888888888891</v>
      </c>
      <c r="G4" s="93">
        <f>Conversions!G186</f>
        <v>97.288888888888891</v>
      </c>
      <c r="H4" s="93">
        <f>Conversions!H186</f>
        <v>97.288888888888891</v>
      </c>
      <c r="I4" s="93">
        <f>Conversions!I186</f>
        <v>97.288888888888891</v>
      </c>
      <c r="J4" s="82"/>
      <c r="K4" s="82"/>
      <c r="L4" s="82"/>
      <c r="M4" s="82"/>
      <c r="N4" s="76"/>
      <c r="O4" s="76"/>
    </row>
    <row r="5" spans="1:15">
      <c r="A5" s="7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>
      <c r="A6" s="78" t="s">
        <v>41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</row>
    <row r="7" spans="1:15" ht="15.75" thickBot="1">
      <c r="A7" s="84" t="s">
        <v>80</v>
      </c>
      <c r="B7" s="83">
        <f>Conversions!B189</f>
        <v>0</v>
      </c>
      <c r="C7" s="83">
        <f>Conversions!C189</f>
        <v>18770.907142857144</v>
      </c>
      <c r="D7" s="83">
        <f>Conversions!D189</f>
        <v>23993.014285714286</v>
      </c>
      <c r="E7" s="83">
        <f>Conversions!E189</f>
        <v>70860.317857142858</v>
      </c>
      <c r="F7" s="83">
        <f>Conversions!F189</f>
        <v>70860.317857142858</v>
      </c>
      <c r="G7" s="83">
        <f>Conversions!G189</f>
        <v>70860.317857142858</v>
      </c>
      <c r="H7" s="83">
        <f>Conversions!H189</f>
        <v>70860.317857142858</v>
      </c>
      <c r="I7" s="83">
        <f>Conversions!I189</f>
        <v>70860.317857142858</v>
      </c>
      <c r="J7" s="79"/>
      <c r="K7" s="83">
        <f>SUM(B7:E7)</f>
        <v>113624.23928571428</v>
      </c>
      <c r="L7" s="83">
        <f>SUM(F7:I7)</f>
        <v>283441.27142857143</v>
      </c>
      <c r="M7" s="76"/>
      <c r="N7" s="76"/>
      <c r="O7" s="76"/>
    </row>
    <row r="8" spans="1:15" ht="15.75" thickTop="1">
      <c r="A8" s="78" t="s">
        <v>28</v>
      </c>
      <c r="B8" s="90">
        <f t="shared" ref="B8:I8" si="0">SUM(B7:B7)</f>
        <v>0</v>
      </c>
      <c r="C8" s="90">
        <f t="shared" si="0"/>
        <v>18770.907142857144</v>
      </c>
      <c r="D8" s="90">
        <f t="shared" si="0"/>
        <v>23993.014285714286</v>
      </c>
      <c r="E8" s="90">
        <f t="shared" si="0"/>
        <v>70860.317857142858</v>
      </c>
      <c r="F8" s="90">
        <f t="shared" si="0"/>
        <v>70860.317857142858</v>
      </c>
      <c r="G8" s="90">
        <f t="shared" si="0"/>
        <v>70860.317857142858</v>
      </c>
      <c r="H8" s="90">
        <f t="shared" si="0"/>
        <v>70860.317857142858</v>
      </c>
      <c r="I8" s="90">
        <f t="shared" si="0"/>
        <v>70860.317857142858</v>
      </c>
      <c r="J8" s="90"/>
      <c r="K8" s="90">
        <f>SUM(B8:E8)</f>
        <v>113624.23928571428</v>
      </c>
      <c r="L8" s="90">
        <f>SUM(F8:I8)</f>
        <v>283441.27142857143</v>
      </c>
      <c r="M8" s="76"/>
      <c r="N8" s="76"/>
      <c r="O8" s="76"/>
    </row>
    <row r="9" spans="1:15">
      <c r="A9" s="81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5">
      <c r="A10" s="78" t="s">
        <v>31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5" ht="15.75" thickBot="1">
      <c r="A11" s="84" t="s">
        <v>97</v>
      </c>
      <c r="B11" s="124">
        <f>Revenue!B49</f>
        <v>0</v>
      </c>
      <c r="C11" s="124">
        <f>Revenue!C49</f>
        <v>854965.58811428584</v>
      </c>
      <c r="D11" s="124">
        <f>Revenue!D49</f>
        <v>1063849.8738285718</v>
      </c>
      <c r="E11" s="124">
        <f>Revenue!E49</f>
        <v>3947205.1774000004</v>
      </c>
      <c r="F11" s="124">
        <f>Revenue!F49</f>
        <v>3947205.1774000004</v>
      </c>
      <c r="G11" s="124">
        <f>Revenue!G49</f>
        <v>3947205.1774000004</v>
      </c>
      <c r="H11" s="124">
        <f>Revenue!H49</f>
        <v>3947205.1774000004</v>
      </c>
      <c r="I11" s="124">
        <f>Revenue!I49</f>
        <v>3947205.1774000004</v>
      </c>
      <c r="J11" s="92"/>
      <c r="K11" s="124">
        <f>SUM(B11:E11)</f>
        <v>5866020.6393428575</v>
      </c>
      <c r="L11" s="124">
        <f>SUM(F11:I11)</f>
        <v>15788820.709600002</v>
      </c>
      <c r="M11" s="84"/>
      <c r="N11" s="84"/>
      <c r="O11" s="84"/>
    </row>
    <row r="12" spans="1:15" ht="15.75" thickTop="1">
      <c r="A12" s="78" t="s">
        <v>88</v>
      </c>
      <c r="B12" s="127">
        <f>SUM(B11)</f>
        <v>0</v>
      </c>
      <c r="C12" s="127">
        <f t="shared" ref="C12:I12" si="1">SUM(C11)</f>
        <v>854965.58811428584</v>
      </c>
      <c r="D12" s="127">
        <f t="shared" si="1"/>
        <v>1063849.8738285718</v>
      </c>
      <c r="E12" s="127">
        <f t="shared" si="1"/>
        <v>3947205.1774000004</v>
      </c>
      <c r="F12" s="127">
        <f t="shared" si="1"/>
        <v>3947205.1774000004</v>
      </c>
      <c r="G12" s="127">
        <f t="shared" si="1"/>
        <v>3947205.1774000004</v>
      </c>
      <c r="H12" s="127">
        <f t="shared" si="1"/>
        <v>3947205.1774000004</v>
      </c>
      <c r="I12" s="127">
        <f t="shared" si="1"/>
        <v>3947205.1774000004</v>
      </c>
      <c r="J12" s="127"/>
      <c r="K12" s="127">
        <f>SUM(B12:E12)</f>
        <v>5866020.6393428575</v>
      </c>
      <c r="L12" s="127">
        <f>SUM(F12:I12)</f>
        <v>15788820.709600002</v>
      </c>
      <c r="M12" s="84"/>
      <c r="N12" s="84"/>
      <c r="O12" s="84"/>
    </row>
    <row r="14" spans="1:15">
      <c r="A14" s="78" t="s">
        <v>33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 ht="15.75" thickBot="1">
      <c r="A15" s="84" t="s">
        <v>85</v>
      </c>
      <c r="B15" s="124">
        <f>Costs!B20</f>
        <v>0</v>
      </c>
      <c r="C15" s="124">
        <f>Costs!C20</f>
        <v>194430.1904761905</v>
      </c>
      <c r="D15" s="124">
        <f>Costs!D20</f>
        <v>244943.04761904763</v>
      </c>
      <c r="E15" s="124">
        <f>Costs!E20</f>
        <v>678954.83333333349</v>
      </c>
      <c r="F15" s="124">
        <f>Costs!F20</f>
        <v>678954.83333333349</v>
      </c>
      <c r="G15" s="124">
        <f>Costs!G20</f>
        <v>678954.83333333349</v>
      </c>
      <c r="H15" s="124">
        <f>Costs!H20</f>
        <v>678954.83333333349</v>
      </c>
      <c r="I15" s="124">
        <f>Costs!I20</f>
        <v>678954.83333333349</v>
      </c>
      <c r="J15" s="92"/>
      <c r="K15" s="124">
        <f>SUM(B15:E15)</f>
        <v>1118328.0714285716</v>
      </c>
      <c r="L15" s="124">
        <f>SUM(F15:I15)</f>
        <v>2715819.333333334</v>
      </c>
      <c r="M15" s="76"/>
      <c r="N15" s="76"/>
      <c r="O15" s="76"/>
    </row>
    <row r="16" spans="1:15" ht="15.75" thickTop="1">
      <c r="A16" s="77" t="s">
        <v>35</v>
      </c>
      <c r="B16" s="127">
        <f t="shared" ref="B16:I16" si="2">SUM(B15:B15)</f>
        <v>0</v>
      </c>
      <c r="C16" s="127">
        <f t="shared" si="2"/>
        <v>194430.1904761905</v>
      </c>
      <c r="D16" s="127">
        <f t="shared" si="2"/>
        <v>244943.04761904763</v>
      </c>
      <c r="E16" s="127">
        <f t="shared" si="2"/>
        <v>678954.83333333349</v>
      </c>
      <c r="F16" s="127">
        <f t="shared" si="2"/>
        <v>678954.83333333349</v>
      </c>
      <c r="G16" s="127">
        <f t="shared" si="2"/>
        <v>678954.83333333349</v>
      </c>
      <c r="H16" s="127">
        <f t="shared" si="2"/>
        <v>678954.83333333349</v>
      </c>
      <c r="I16" s="127">
        <f t="shared" si="2"/>
        <v>678954.83333333349</v>
      </c>
      <c r="J16" s="127"/>
      <c r="K16" s="127">
        <f>SUM(B16:E16)</f>
        <v>1118328.0714285716</v>
      </c>
      <c r="L16" s="127">
        <f>SUM(F16:I16)</f>
        <v>2715819.333333334</v>
      </c>
    </row>
    <row r="17" spans="1:12">
      <c r="A17" s="78" t="s">
        <v>147</v>
      </c>
      <c r="B17" s="90">
        <f t="shared" ref="B17:I17" si="3">B12-B16</f>
        <v>0</v>
      </c>
      <c r="C17" s="90">
        <f t="shared" si="3"/>
        <v>660535.39763809531</v>
      </c>
      <c r="D17" s="90">
        <f t="shared" si="3"/>
        <v>818906.82620952418</v>
      </c>
      <c r="E17" s="90">
        <f t="shared" si="3"/>
        <v>3268250.3440666669</v>
      </c>
      <c r="F17" s="90">
        <f t="shared" si="3"/>
        <v>3268250.3440666669</v>
      </c>
      <c r="G17" s="90">
        <f t="shared" si="3"/>
        <v>3268250.3440666669</v>
      </c>
      <c r="H17" s="90">
        <f t="shared" si="3"/>
        <v>3268250.3440666669</v>
      </c>
      <c r="I17" s="90">
        <f t="shared" si="3"/>
        <v>3268250.3440666669</v>
      </c>
      <c r="J17" s="90"/>
      <c r="K17" s="90">
        <f>SUM(B17:E17)</f>
        <v>4747692.5679142866</v>
      </c>
      <c r="L17" s="90">
        <f>SUM(F17:I17)</f>
        <v>13073001.376266668</v>
      </c>
    </row>
    <row r="18" spans="1:12">
      <c r="A18" s="78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>
      <c r="A19" s="78" t="s">
        <v>36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</row>
    <row r="20" spans="1:12" ht="15.75" thickBot="1">
      <c r="A20" s="80" t="str">
        <f>Costs!A36</f>
        <v>Operating Costs: Total</v>
      </c>
      <c r="B20" s="192">
        <f>Costs!B36</f>
        <v>40500</v>
      </c>
      <c r="C20" s="192">
        <f>Costs!C36</f>
        <v>40500</v>
      </c>
      <c r="D20" s="192">
        <f>Costs!D36</f>
        <v>40500</v>
      </c>
      <c r="E20" s="192">
        <f>Costs!E36</f>
        <v>40500</v>
      </c>
      <c r="F20" s="192">
        <f>Costs!F36</f>
        <v>40500</v>
      </c>
      <c r="G20" s="192">
        <f>Costs!G36</f>
        <v>40500</v>
      </c>
      <c r="H20" s="192">
        <f>Costs!H36</f>
        <v>40500</v>
      </c>
      <c r="I20" s="192">
        <f>Costs!I36</f>
        <v>40500</v>
      </c>
      <c r="J20" s="126"/>
      <c r="K20" s="192">
        <f>SUM(B20:E20)</f>
        <v>162000</v>
      </c>
      <c r="L20" s="192">
        <f>SUM(F20:I20)</f>
        <v>162000</v>
      </c>
    </row>
    <row r="21" spans="1:12" ht="15.75" thickTop="1">
      <c r="A21" s="78" t="s">
        <v>148</v>
      </c>
      <c r="B21" s="90">
        <f t="shared" ref="B21:I21" si="4">B17-B20</f>
        <v>-40500</v>
      </c>
      <c r="C21" s="90">
        <f t="shared" si="4"/>
        <v>620035.39763809531</v>
      </c>
      <c r="D21" s="90">
        <f t="shared" si="4"/>
        <v>778406.82620952418</v>
      </c>
      <c r="E21" s="90">
        <f t="shared" si="4"/>
        <v>3227750.3440666669</v>
      </c>
      <c r="F21" s="90">
        <f t="shared" si="4"/>
        <v>3227750.3440666669</v>
      </c>
      <c r="G21" s="90">
        <f t="shared" si="4"/>
        <v>3227750.3440666669</v>
      </c>
      <c r="H21" s="90">
        <f t="shared" si="4"/>
        <v>3227750.3440666669</v>
      </c>
      <c r="I21" s="90">
        <f t="shared" si="4"/>
        <v>3227750.3440666669</v>
      </c>
      <c r="J21" s="90"/>
      <c r="K21" s="90">
        <f t="shared" ref="K21" si="5">SUM(B21:E21)</f>
        <v>4585692.5679142866</v>
      </c>
      <c r="L21" s="90">
        <f t="shared" ref="L21" si="6">SUM(F21:I21)</f>
        <v>12911001.376266668</v>
      </c>
    </row>
    <row r="22" spans="1:12">
      <c r="A22" s="78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</row>
    <row r="37" spans="1:1">
      <c r="A37" s="7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41"/>
  <sheetViews>
    <sheetView workbookViewId="0">
      <selection activeCell="J34" sqref="J34"/>
    </sheetView>
  </sheetViews>
  <sheetFormatPr defaultRowHeight="15"/>
  <cols>
    <col min="1" max="1" width="29.85546875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15" ht="15.75">
      <c r="A1" s="86" t="s">
        <v>96</v>
      </c>
      <c r="B1" s="8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15">
      <c r="A2" s="81"/>
      <c r="B2" s="89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>
      <c r="A3" s="81" t="s">
        <v>2</v>
      </c>
      <c r="B3" s="82" t="s">
        <v>3</v>
      </c>
      <c r="C3" s="82" t="s">
        <v>4</v>
      </c>
      <c r="D3" s="82" t="s">
        <v>5</v>
      </c>
      <c r="E3" s="82" t="s">
        <v>6</v>
      </c>
      <c r="F3" s="82" t="s">
        <v>3</v>
      </c>
      <c r="G3" s="82" t="s">
        <v>4</v>
      </c>
      <c r="H3" s="82" t="s">
        <v>5</v>
      </c>
      <c r="I3" s="82" t="s">
        <v>6</v>
      </c>
      <c r="J3" s="82"/>
      <c r="K3" s="85" t="s">
        <v>23</v>
      </c>
      <c r="L3" s="85" t="s">
        <v>24</v>
      </c>
      <c r="M3" s="76"/>
      <c r="N3" s="76"/>
      <c r="O3" s="76"/>
    </row>
    <row r="4" spans="1:15">
      <c r="A4" s="81" t="s">
        <v>25</v>
      </c>
      <c r="B4" s="93">
        <f>Conversions!B186</f>
        <v>0</v>
      </c>
      <c r="C4" s="93">
        <f>Conversions!C186</f>
        <v>27.860317460317461</v>
      </c>
      <c r="D4" s="93">
        <f>Conversions!D186</f>
        <v>35.098412698412702</v>
      </c>
      <c r="E4" s="93">
        <f>Conversions!E186</f>
        <v>97.288888888888891</v>
      </c>
      <c r="F4" s="93">
        <f>Conversions!F186</f>
        <v>97.288888888888891</v>
      </c>
      <c r="G4" s="93">
        <f>Conversions!G186</f>
        <v>97.288888888888891</v>
      </c>
      <c r="H4" s="93">
        <f>Conversions!H186</f>
        <v>97.288888888888891</v>
      </c>
      <c r="I4" s="93">
        <f>Conversions!I186</f>
        <v>97.288888888888891</v>
      </c>
      <c r="J4" s="82"/>
      <c r="K4" s="82"/>
      <c r="L4" s="82"/>
      <c r="M4" s="82"/>
      <c r="N4" s="76"/>
      <c r="O4" s="76"/>
    </row>
    <row r="5" spans="1:15">
      <c r="A5" s="78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</row>
    <row r="6" spans="1:15">
      <c r="A6" s="78" t="s">
        <v>41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</row>
    <row r="7" spans="1:15">
      <c r="A7" s="84" t="s">
        <v>135</v>
      </c>
      <c r="B7" s="79">
        <f>Conversions!B189</f>
        <v>0</v>
      </c>
      <c r="C7" s="79">
        <f>Conversions!C189</f>
        <v>18770.907142857144</v>
      </c>
      <c r="D7" s="79">
        <f>Conversions!D189</f>
        <v>23993.014285714286</v>
      </c>
      <c r="E7" s="79">
        <f>Conversions!E189</f>
        <v>70860.317857142858</v>
      </c>
      <c r="F7" s="79">
        <f>Conversions!F189</f>
        <v>70860.317857142858</v>
      </c>
      <c r="G7" s="79">
        <f>Conversions!G189</f>
        <v>70860.317857142858</v>
      </c>
      <c r="H7" s="79">
        <f>Conversions!H189</f>
        <v>70860.317857142858</v>
      </c>
      <c r="I7" s="79">
        <f>Conversions!I189</f>
        <v>70860.317857142858</v>
      </c>
      <c r="J7" s="79"/>
      <c r="K7" s="79">
        <f>SUM(B7:E7)</f>
        <v>113624.23928571428</v>
      </c>
      <c r="L7" s="79">
        <f>SUM(F7:I7)</f>
        <v>283441.27142857143</v>
      </c>
      <c r="M7" s="76"/>
      <c r="N7" s="76"/>
      <c r="O7" s="76"/>
    </row>
    <row r="8" spans="1:15" ht="15.75" thickBot="1">
      <c r="A8" s="84" t="s">
        <v>136</v>
      </c>
      <c r="B8" s="83">
        <f>Conversions!B26</f>
        <v>0</v>
      </c>
      <c r="C8" s="83">
        <f>Conversions!C26</f>
        <v>100961.60714285713</v>
      </c>
      <c r="D8" s="83">
        <f>Conversions!D26</f>
        <v>130487.49999999999</v>
      </c>
      <c r="E8" s="83">
        <f>Conversions!E26</f>
        <v>384781.69642857142</v>
      </c>
      <c r="F8" s="83">
        <f>Conversions!F26</f>
        <v>384781.69642857142</v>
      </c>
      <c r="G8" s="83">
        <f>Conversions!G26</f>
        <v>384781.69642857142</v>
      </c>
      <c r="H8" s="83">
        <f>Conversions!H26</f>
        <v>384781.69642857142</v>
      </c>
      <c r="I8" s="83">
        <f>Conversions!I26</f>
        <v>384781.69642857142</v>
      </c>
      <c r="J8" s="88"/>
      <c r="K8" s="83">
        <f>SUM(B8:E8)</f>
        <v>616230.80357142852</v>
      </c>
      <c r="L8" s="83">
        <f>SUM(F8:I8)</f>
        <v>1539126.7857142857</v>
      </c>
      <c r="M8" s="76"/>
      <c r="N8" s="76"/>
      <c r="O8" s="76"/>
    </row>
    <row r="9" spans="1:15" ht="15.75" thickTop="1">
      <c r="A9" s="78" t="s">
        <v>41</v>
      </c>
      <c r="B9" s="90">
        <f t="shared" ref="B9:I9" si="0">SUM(B7:B8)</f>
        <v>0</v>
      </c>
      <c r="C9" s="90">
        <f t="shared" si="0"/>
        <v>119732.51428571428</v>
      </c>
      <c r="D9" s="90">
        <f t="shared" si="0"/>
        <v>154480.51428571428</v>
      </c>
      <c r="E9" s="90">
        <f t="shared" si="0"/>
        <v>455642.01428571425</v>
      </c>
      <c r="F9" s="90">
        <f t="shared" si="0"/>
        <v>455642.01428571425</v>
      </c>
      <c r="G9" s="90">
        <f t="shared" si="0"/>
        <v>455642.01428571425</v>
      </c>
      <c r="H9" s="90">
        <f t="shared" si="0"/>
        <v>455642.01428571425</v>
      </c>
      <c r="I9" s="90">
        <f t="shared" si="0"/>
        <v>455642.01428571425</v>
      </c>
      <c r="J9" s="90"/>
      <c r="K9" s="90">
        <f>SUM(B9:E9)</f>
        <v>729855.04285714286</v>
      </c>
      <c r="L9" s="90">
        <f>SUM(F9:I9)</f>
        <v>1822568.057142857</v>
      </c>
      <c r="M9" s="76"/>
      <c r="N9" s="76"/>
      <c r="O9" s="76"/>
    </row>
    <row r="10" spans="1:15">
      <c r="A10" s="81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5">
      <c r="A11" s="78" t="s">
        <v>31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</row>
    <row r="12" spans="1:15">
      <c r="A12" s="84" t="s">
        <v>156</v>
      </c>
      <c r="B12" s="92">
        <f>Revenue!B49</f>
        <v>0</v>
      </c>
      <c r="C12" s="92">
        <f>Revenue!C49</f>
        <v>854965.58811428584</v>
      </c>
      <c r="D12" s="92">
        <f>Revenue!D49</f>
        <v>1063849.8738285718</v>
      </c>
      <c r="E12" s="92">
        <f>Revenue!E49</f>
        <v>3947205.1774000004</v>
      </c>
      <c r="F12" s="92">
        <f>Revenue!F49</f>
        <v>3947205.1774000004</v>
      </c>
      <c r="G12" s="92">
        <f>Revenue!G49</f>
        <v>3947205.1774000004</v>
      </c>
      <c r="H12" s="92">
        <f>Revenue!H49</f>
        <v>3947205.1774000004</v>
      </c>
      <c r="I12" s="92">
        <f>Revenue!I49</f>
        <v>3947205.1774000004</v>
      </c>
      <c r="J12" s="92"/>
      <c r="K12" s="92">
        <f>SUM(B12:E12)</f>
        <v>5866020.6393428575</v>
      </c>
      <c r="L12" s="92">
        <f>SUM(F12:I12)</f>
        <v>15788820.709600002</v>
      </c>
      <c r="M12" s="84"/>
      <c r="N12" s="84"/>
      <c r="O12" s="84"/>
    </row>
    <row r="13" spans="1:15" ht="15.75" thickBot="1">
      <c r="A13" s="84" t="s">
        <v>157</v>
      </c>
      <c r="B13" s="124">
        <f>Revenue!B50</f>
        <v>0</v>
      </c>
      <c r="C13" s="124">
        <f>Revenue!C50</f>
        <v>4587483.4678571429</v>
      </c>
      <c r="D13" s="124">
        <f>Revenue!D50</f>
        <v>5768519.1821428575</v>
      </c>
      <c r="E13" s="124">
        <f>Revenue!E50</f>
        <v>21307058.02142857</v>
      </c>
      <c r="F13" s="124">
        <f>Revenue!F50</f>
        <v>21307058.02142857</v>
      </c>
      <c r="G13" s="124">
        <f>Revenue!G50</f>
        <v>21307058.02142857</v>
      </c>
      <c r="H13" s="124">
        <f>Revenue!H50</f>
        <v>21307058.02142857</v>
      </c>
      <c r="I13" s="124">
        <f>Revenue!I50</f>
        <v>21307058.02142857</v>
      </c>
      <c r="J13" s="125"/>
      <c r="K13" s="124">
        <f>SUM(B13:E13)</f>
        <v>31663060.671428569</v>
      </c>
      <c r="L13" s="124">
        <f>SUM(F13:I13)</f>
        <v>85228232.085714281</v>
      </c>
      <c r="M13" s="84"/>
      <c r="N13" s="84"/>
      <c r="O13" s="84"/>
    </row>
    <row r="14" spans="1:15" ht="15.75" thickTop="1">
      <c r="A14" s="78" t="s">
        <v>97</v>
      </c>
      <c r="B14" s="127">
        <f>Revenue!B51</f>
        <v>0</v>
      </c>
      <c r="C14" s="127">
        <f>Revenue!C51</f>
        <v>5442449.0559714288</v>
      </c>
      <c r="D14" s="127">
        <f>Revenue!D51</f>
        <v>6832369.0559714288</v>
      </c>
      <c r="E14" s="127">
        <f>Revenue!E51</f>
        <v>25254263.198828571</v>
      </c>
      <c r="F14" s="127">
        <f>Revenue!F51</f>
        <v>25254263.198828571</v>
      </c>
      <c r="G14" s="127">
        <f>Revenue!G51</f>
        <v>25254263.198828571</v>
      </c>
      <c r="H14" s="127">
        <f>Revenue!H51</f>
        <v>25254263.198828571</v>
      </c>
      <c r="I14" s="127">
        <f>Revenue!I51</f>
        <v>25254263.198828571</v>
      </c>
      <c r="J14" s="127"/>
      <c r="K14" s="127">
        <f>SUM(B14:E14)</f>
        <v>37529081.310771428</v>
      </c>
      <c r="L14" s="127">
        <f>SUM(F14:I14)</f>
        <v>101017052.79531428</v>
      </c>
      <c r="M14" s="84"/>
      <c r="N14" s="84"/>
      <c r="O14" s="84"/>
    </row>
    <row r="16" spans="1:15">
      <c r="A16" s="78" t="s">
        <v>33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</row>
    <row r="17" spans="1:15">
      <c r="A17" s="77" t="s">
        <v>76</v>
      </c>
      <c r="B17" s="92">
        <f>Costs!B15</f>
        <v>0</v>
      </c>
      <c r="C17" s="92">
        <f>Costs!C15</f>
        <v>3192446.4285714291</v>
      </c>
      <c r="D17" s="92">
        <f>Costs!D15</f>
        <v>3512473.2142857146</v>
      </c>
      <c r="E17" s="92">
        <f>Costs!E15</f>
        <v>8815075.8928571437</v>
      </c>
      <c r="F17" s="92">
        <f>Costs!F15</f>
        <v>8815075.8928571437</v>
      </c>
      <c r="G17" s="92">
        <f>Costs!G15</f>
        <v>8815075.8928571437</v>
      </c>
      <c r="H17" s="92">
        <f>Costs!H15</f>
        <v>8815075.8928571437</v>
      </c>
      <c r="I17" s="92">
        <f>Costs!I15</f>
        <v>8815075.8928571437</v>
      </c>
      <c r="J17" s="92"/>
      <c r="K17" s="92">
        <f>Costs!K15</f>
        <v>15519995.535714287</v>
      </c>
      <c r="L17" s="92">
        <f>Costs!L15</f>
        <v>35260303.571428575</v>
      </c>
      <c r="M17" s="76"/>
      <c r="N17" s="76"/>
      <c r="O17" s="76"/>
    </row>
    <row r="18" spans="1:15">
      <c r="A18" s="84" t="s">
        <v>85</v>
      </c>
      <c r="B18" s="92">
        <f>Costs!B20</f>
        <v>0</v>
      </c>
      <c r="C18" s="92">
        <f>Costs!C20</f>
        <v>194430.1904761905</v>
      </c>
      <c r="D18" s="92">
        <f>Costs!D20</f>
        <v>244943.04761904763</v>
      </c>
      <c r="E18" s="92">
        <f>Costs!E20</f>
        <v>678954.83333333349</v>
      </c>
      <c r="F18" s="92">
        <f>Costs!F20</f>
        <v>678954.83333333349</v>
      </c>
      <c r="G18" s="92">
        <f>Costs!G20</f>
        <v>678954.83333333349</v>
      </c>
      <c r="H18" s="92">
        <f>Costs!H20</f>
        <v>678954.83333333349</v>
      </c>
      <c r="I18" s="92">
        <f>Costs!I20</f>
        <v>678954.83333333349</v>
      </c>
      <c r="J18" s="92"/>
      <c r="K18" s="92">
        <f>SUM(B18:E18)</f>
        <v>1118328.0714285716</v>
      </c>
      <c r="L18" s="92">
        <f>SUM(F18:I18)</f>
        <v>2715819.333333334</v>
      </c>
      <c r="M18" s="76"/>
      <c r="N18" s="76"/>
      <c r="O18" s="76"/>
    </row>
    <row r="19" spans="1:15" ht="15.75" thickBot="1">
      <c r="A19" s="84" t="s">
        <v>86</v>
      </c>
      <c r="B19" s="124">
        <f>Costs!B24</f>
        <v>0</v>
      </c>
      <c r="C19" s="124">
        <f>Costs!C24</f>
        <v>10096.160714285714</v>
      </c>
      <c r="D19" s="124">
        <f>Costs!D24</f>
        <v>13048.749999999998</v>
      </c>
      <c r="E19" s="124">
        <f>Costs!E24</f>
        <v>38478.169642857145</v>
      </c>
      <c r="F19" s="124">
        <f>Costs!F24</f>
        <v>38478.169642857145</v>
      </c>
      <c r="G19" s="124">
        <f>Costs!G24</f>
        <v>38478.169642857145</v>
      </c>
      <c r="H19" s="124">
        <f>Costs!H24</f>
        <v>38478.169642857145</v>
      </c>
      <c r="I19" s="124">
        <f>Costs!I24</f>
        <v>38478.169642857145</v>
      </c>
      <c r="J19" s="125"/>
      <c r="K19" s="124">
        <f>SUM(B19:E19)</f>
        <v>61623.080357142855</v>
      </c>
      <c r="L19" s="124">
        <f>SUM(F19:I19)</f>
        <v>153912.67857142858</v>
      </c>
      <c r="M19" s="76"/>
      <c r="N19" s="76"/>
      <c r="O19" s="76"/>
    </row>
    <row r="20" spans="1:15" ht="15.75" thickTop="1">
      <c r="A20" s="77" t="s">
        <v>35</v>
      </c>
      <c r="B20" s="127">
        <f>SUM(B17:B19)</f>
        <v>0</v>
      </c>
      <c r="C20" s="127">
        <f t="shared" ref="C20:I20" si="1">SUM(C17:C19)</f>
        <v>3396972.7797619053</v>
      </c>
      <c r="D20" s="127">
        <f t="shared" si="1"/>
        <v>3770465.0119047621</v>
      </c>
      <c r="E20" s="127">
        <f t="shared" si="1"/>
        <v>9532508.895833334</v>
      </c>
      <c r="F20" s="127">
        <f t="shared" si="1"/>
        <v>9532508.895833334</v>
      </c>
      <c r="G20" s="127">
        <f t="shared" si="1"/>
        <v>9532508.895833334</v>
      </c>
      <c r="H20" s="127">
        <f t="shared" si="1"/>
        <v>9532508.895833334</v>
      </c>
      <c r="I20" s="127">
        <f t="shared" si="1"/>
        <v>9532508.895833334</v>
      </c>
      <c r="J20" s="127"/>
      <c r="K20" s="127">
        <f>SUM(B20:E20)</f>
        <v>16699946.687500002</v>
      </c>
      <c r="L20" s="127">
        <f>SUM(F20:I20)</f>
        <v>38130035.583333336</v>
      </c>
    </row>
    <row r="21" spans="1:15">
      <c r="A21" s="78" t="s">
        <v>147</v>
      </c>
      <c r="B21" s="90">
        <f t="shared" ref="B21:I21" si="2">B14-B20</f>
        <v>0</v>
      </c>
      <c r="C21" s="90">
        <f t="shared" si="2"/>
        <v>2045476.2762095234</v>
      </c>
      <c r="D21" s="90">
        <f t="shared" si="2"/>
        <v>3061904.0440666666</v>
      </c>
      <c r="E21" s="90">
        <f t="shared" si="2"/>
        <v>15721754.302995237</v>
      </c>
      <c r="F21" s="90">
        <f t="shared" si="2"/>
        <v>15721754.302995237</v>
      </c>
      <c r="G21" s="90">
        <f t="shared" si="2"/>
        <v>15721754.302995237</v>
      </c>
      <c r="H21" s="90">
        <f t="shared" si="2"/>
        <v>15721754.302995237</v>
      </c>
      <c r="I21" s="90">
        <f t="shared" si="2"/>
        <v>15721754.302995237</v>
      </c>
      <c r="J21" s="90"/>
      <c r="K21" s="90">
        <f>SUM(B21:E21)</f>
        <v>20829134.623271428</v>
      </c>
      <c r="L21" s="90">
        <f>SUM(F21:I21)</f>
        <v>62887017.211980946</v>
      </c>
    </row>
    <row r="22" spans="1:15">
      <c r="A22" s="78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5">
      <c r="A23" s="78" t="s">
        <v>36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</row>
    <row r="24" spans="1:15" ht="15.75" thickBot="1">
      <c r="A24" s="80" t="str">
        <f>Costs!A36</f>
        <v>Operating Costs: Total</v>
      </c>
      <c r="B24" s="192">
        <f>Costs!B36</f>
        <v>40500</v>
      </c>
      <c r="C24" s="192">
        <f>Costs!C36</f>
        <v>40500</v>
      </c>
      <c r="D24" s="192">
        <f>Costs!D36</f>
        <v>40500</v>
      </c>
      <c r="E24" s="192">
        <f>Costs!E36</f>
        <v>40500</v>
      </c>
      <c r="F24" s="192">
        <f>Costs!F36</f>
        <v>40500</v>
      </c>
      <c r="G24" s="192">
        <f>Costs!G36</f>
        <v>40500</v>
      </c>
      <c r="H24" s="192">
        <f>Costs!H36</f>
        <v>40500</v>
      </c>
      <c r="I24" s="192">
        <f>Costs!I36</f>
        <v>40500</v>
      </c>
      <c r="J24" s="126"/>
      <c r="K24" s="192">
        <f>SUM(B24:E24)</f>
        <v>162000</v>
      </c>
      <c r="L24" s="192">
        <f>SUM(F24:I24)</f>
        <v>162000</v>
      </c>
    </row>
    <row r="25" spans="1:15" ht="15.75" thickTop="1">
      <c r="A25" s="78" t="s">
        <v>148</v>
      </c>
      <c r="B25" s="90">
        <f t="shared" ref="B25:I25" si="3">B21-B24</f>
        <v>-40500</v>
      </c>
      <c r="C25" s="90">
        <f t="shared" si="3"/>
        <v>2004976.2762095234</v>
      </c>
      <c r="D25" s="90">
        <f t="shared" si="3"/>
        <v>3021404.0440666666</v>
      </c>
      <c r="E25" s="90">
        <f t="shared" si="3"/>
        <v>15681254.302995237</v>
      </c>
      <c r="F25" s="90">
        <f t="shared" si="3"/>
        <v>15681254.302995237</v>
      </c>
      <c r="G25" s="90">
        <f t="shared" si="3"/>
        <v>15681254.302995237</v>
      </c>
      <c r="H25" s="90">
        <f t="shared" si="3"/>
        <v>15681254.302995237</v>
      </c>
      <c r="I25" s="90">
        <f t="shared" si="3"/>
        <v>15681254.302995237</v>
      </c>
      <c r="J25" s="90"/>
      <c r="K25" s="90">
        <f t="shared" ref="K25" si="4">SUM(B25:E25)</f>
        <v>20667134.623271428</v>
      </c>
      <c r="L25" s="90">
        <f t="shared" ref="L25" si="5">SUM(F25:I25)</f>
        <v>62725017.211980946</v>
      </c>
    </row>
    <row r="26" spans="1:15">
      <c r="A26" s="78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</row>
    <row r="41" spans="1:1">
      <c r="A41" s="7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82"/>
  <sheetViews>
    <sheetView workbookViewId="0"/>
  </sheetViews>
  <sheetFormatPr defaultRowHeight="15"/>
  <cols>
    <col min="1" max="1" width="29.85546875" customWidth="1"/>
  </cols>
  <sheetData>
    <row r="1" spans="1:21" ht="15.75">
      <c r="A1" s="42" t="s">
        <v>29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>
      <c r="A2" s="39"/>
      <c r="B2" s="44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5" t="s">
        <v>15</v>
      </c>
      <c r="B3" s="102">
        <f>'User Input Pricing'!B109</f>
        <v>7.5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>
      <c r="A4" s="35" t="s">
        <v>30</v>
      </c>
      <c r="B4" s="35">
        <v>7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>
      <c r="A5" s="35" t="s">
        <v>16</v>
      </c>
      <c r="B5" s="102">
        <f>'User Input Pricing'!B110</f>
        <v>91.25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>
      <c r="A6" s="35" t="s">
        <v>75</v>
      </c>
      <c r="B6" s="103">
        <f>B5/B4</f>
        <v>13.035714285714286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1">
      <c r="A17" s="35"/>
    </row>
    <row r="18" spans="1:1">
      <c r="A18" s="43"/>
    </row>
    <row r="19" spans="1:1">
      <c r="A19" s="43"/>
    </row>
    <row r="21" spans="1:1">
      <c r="A21" s="37"/>
    </row>
    <row r="22" spans="1:1">
      <c r="A22" s="40"/>
    </row>
    <row r="23" spans="1:1">
      <c r="A23" s="40"/>
    </row>
    <row r="24" spans="1:1">
      <c r="A24" s="40"/>
    </row>
    <row r="38" spans="1:1">
      <c r="A38" s="37"/>
    </row>
    <row r="39" spans="1:1">
      <c r="A39" s="40"/>
    </row>
    <row r="45" spans="1:1">
      <c r="A45" s="37"/>
    </row>
    <row r="46" spans="1:1">
      <c r="A46" s="37"/>
    </row>
    <row r="48" spans="1:1">
      <c r="A48" s="37"/>
    </row>
    <row r="52" spans="1:1">
      <c r="A52" s="37"/>
    </row>
    <row r="56" spans="1:1">
      <c r="A56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  <row r="65" spans="1:1">
      <c r="A65" s="37"/>
    </row>
    <row r="66" spans="1:1">
      <c r="A66" s="41"/>
    </row>
    <row r="67" spans="1:1">
      <c r="A67" s="41"/>
    </row>
    <row r="68" spans="1:1">
      <c r="A68" s="41"/>
    </row>
    <row r="69" spans="1:1">
      <c r="A69" s="41"/>
    </row>
    <row r="71" spans="1:1">
      <c r="A71" s="37"/>
    </row>
    <row r="82" spans="1:1">
      <c r="A82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workbookViewId="0">
      <selection activeCell="L3" sqref="L3"/>
    </sheetView>
  </sheetViews>
  <sheetFormatPr defaultRowHeight="15"/>
  <cols>
    <col min="1" max="1" width="31" customWidth="1"/>
    <col min="2" max="7" width="14.85546875" customWidth="1"/>
    <col min="9" max="10" width="14.85546875" customWidth="1"/>
  </cols>
  <sheetData>
    <row r="1" spans="1:14" ht="15.75">
      <c r="A1" s="7" t="s">
        <v>154</v>
      </c>
      <c r="B1" s="8"/>
      <c r="C1" s="8"/>
      <c r="D1" s="8"/>
      <c r="E1" s="8"/>
      <c r="F1" s="8"/>
      <c r="G1" s="8"/>
      <c r="H1" s="5"/>
      <c r="I1" s="8"/>
      <c r="J1" s="8"/>
      <c r="K1" s="5"/>
      <c r="L1" s="5"/>
      <c r="M1" s="5"/>
      <c r="N1" s="5"/>
    </row>
    <row r="2" spans="1:14">
      <c r="A2" s="4"/>
      <c r="B2" s="10"/>
      <c r="C2" s="10"/>
      <c r="D2" s="10"/>
      <c r="E2" s="10"/>
      <c r="F2" s="10"/>
      <c r="G2" s="10"/>
      <c r="H2" s="2"/>
      <c r="I2" s="10"/>
      <c r="J2" s="10"/>
      <c r="K2" s="2"/>
      <c r="L2" s="2"/>
      <c r="M2" s="2"/>
      <c r="N2" s="2"/>
    </row>
    <row r="3" spans="1:14">
      <c r="A3" s="12" t="s">
        <v>93</v>
      </c>
      <c r="B3" s="16"/>
      <c r="C3" s="16"/>
      <c r="D3" s="16"/>
      <c r="E3" s="16"/>
      <c r="F3" s="16"/>
      <c r="G3" s="16"/>
      <c r="H3" s="5"/>
      <c r="I3" s="16"/>
      <c r="J3" s="16"/>
      <c r="K3" s="5"/>
      <c r="L3" s="5"/>
      <c r="M3" s="5"/>
      <c r="N3" s="5"/>
    </row>
    <row r="4" spans="1:14">
      <c r="A4" s="13" t="s">
        <v>0</v>
      </c>
      <c r="B4" s="13" t="str">
        <f>'User Input Pricing'!A4</f>
        <v>The Times</v>
      </c>
      <c r="C4" s="13" t="str">
        <f>'User Input Pricing'!A11</f>
        <v>The Independent</v>
      </c>
      <c r="D4" s="13" t="str">
        <f>'User Input Pricing'!A18</f>
        <v>NHS</v>
      </c>
      <c r="E4" s="13" t="str">
        <f>'User Input Pricing'!A25</f>
        <v>Brand Alley</v>
      </c>
      <c r="F4" s="13" t="str">
        <f>'User Input Pricing'!A32</f>
        <v>Debenhams</v>
      </c>
      <c r="G4" s="13" t="str">
        <f>'User Input Pricing'!A39</f>
        <v>Net-A-Porter</v>
      </c>
      <c r="H4" s="1"/>
      <c r="I4" s="13" t="str">
        <f>'User Input Pricing'!A47</f>
        <v>Sky</v>
      </c>
      <c r="J4" s="13" t="str">
        <f>'User Input Pricing'!A74</f>
        <v>BT</v>
      </c>
      <c r="K4" s="1"/>
      <c r="L4" s="1"/>
      <c r="M4" s="1"/>
      <c r="N4" s="1"/>
    </row>
    <row r="5" spans="1:14">
      <c r="A5" s="13"/>
      <c r="B5" s="25"/>
      <c r="C5" s="25"/>
      <c r="D5" s="25"/>
      <c r="E5" s="25"/>
      <c r="F5" s="25"/>
      <c r="G5" s="25"/>
      <c r="H5" s="1"/>
      <c r="I5" s="25"/>
      <c r="J5" s="25"/>
      <c r="K5" s="1"/>
      <c r="L5" s="1"/>
      <c r="M5" s="1"/>
      <c r="N5" s="1"/>
    </row>
    <row r="6" spans="1:14">
      <c r="A6" s="13" t="s">
        <v>49</v>
      </c>
      <c r="B6" s="25"/>
      <c r="C6" s="25"/>
      <c r="D6" s="25"/>
      <c r="E6" s="25"/>
      <c r="F6" s="25"/>
      <c r="G6" s="25"/>
      <c r="H6" s="1"/>
      <c r="I6" s="25"/>
      <c r="J6" s="25"/>
      <c r="K6" s="1"/>
      <c r="L6" s="1"/>
      <c r="M6" s="1"/>
      <c r="N6" s="1"/>
    </row>
    <row r="7" spans="1:14">
      <c r="A7" s="13" t="s">
        <v>1</v>
      </c>
      <c r="B7" s="203">
        <v>500000</v>
      </c>
      <c r="C7" s="203">
        <v>500000</v>
      </c>
      <c r="D7" s="203">
        <v>5000000</v>
      </c>
      <c r="E7" s="203">
        <v>2000000</v>
      </c>
      <c r="F7" s="203">
        <v>500000</v>
      </c>
      <c r="G7" s="203">
        <v>500000</v>
      </c>
      <c r="H7" s="2"/>
      <c r="I7" s="203">
        <v>10000000</v>
      </c>
      <c r="J7" s="203">
        <v>3000000</v>
      </c>
      <c r="K7" s="2"/>
      <c r="L7" s="2"/>
      <c r="M7" s="2"/>
      <c r="N7" s="2"/>
    </row>
    <row r="8" spans="1:14">
      <c r="A8" s="13" t="s">
        <v>48</v>
      </c>
      <c r="B8" s="204">
        <v>0.02</v>
      </c>
      <c r="C8" s="204">
        <v>0.02</v>
      </c>
      <c r="D8" s="204">
        <v>0.02</v>
      </c>
      <c r="E8" s="204">
        <v>0.02</v>
      </c>
      <c r="F8" s="204">
        <v>0.02</v>
      </c>
      <c r="G8" s="204">
        <v>0.02</v>
      </c>
      <c r="H8" s="2"/>
      <c r="I8" s="204">
        <v>0.02</v>
      </c>
      <c r="J8" s="204">
        <v>0.02</v>
      </c>
      <c r="K8" s="2"/>
      <c r="L8" s="2"/>
      <c r="M8" s="2"/>
      <c r="N8" s="2"/>
    </row>
    <row r="9" spans="1:14">
      <c r="A9" s="13" t="s">
        <v>179</v>
      </c>
      <c r="B9" s="204">
        <v>0.32</v>
      </c>
      <c r="C9" s="204">
        <v>0.32</v>
      </c>
      <c r="D9" s="204">
        <v>0.32</v>
      </c>
      <c r="E9" s="204">
        <v>0.32</v>
      </c>
      <c r="F9" s="204">
        <v>0.32</v>
      </c>
      <c r="G9" s="204">
        <v>0.32</v>
      </c>
      <c r="H9" s="2"/>
      <c r="I9" s="204">
        <v>0.32</v>
      </c>
      <c r="J9" s="204">
        <v>0.32</v>
      </c>
      <c r="K9" s="2"/>
      <c r="L9" s="2"/>
      <c r="M9" s="2"/>
      <c r="N9" s="2"/>
    </row>
    <row r="10" spans="1:14">
      <c r="A10" s="13" t="s">
        <v>90</v>
      </c>
      <c r="B10" s="204">
        <v>0.02</v>
      </c>
      <c r="C10" s="204">
        <v>0.02</v>
      </c>
      <c r="D10" s="204">
        <v>0.02</v>
      </c>
      <c r="E10" s="204">
        <v>0.02</v>
      </c>
      <c r="F10" s="204">
        <v>0.02</v>
      </c>
      <c r="G10" s="204">
        <v>0.02</v>
      </c>
      <c r="H10" s="2"/>
      <c r="I10" s="204">
        <v>0.01</v>
      </c>
      <c r="J10" s="204">
        <v>0.01</v>
      </c>
      <c r="K10" s="2"/>
      <c r="L10" s="2"/>
      <c r="M10" s="2"/>
      <c r="N10" s="2"/>
    </row>
    <row r="11" spans="1:14">
      <c r="A11" s="13" t="s">
        <v>73</v>
      </c>
      <c r="B11" s="205">
        <v>1</v>
      </c>
      <c r="C11" s="205">
        <v>1</v>
      </c>
      <c r="D11" s="205">
        <v>1</v>
      </c>
      <c r="E11" s="205">
        <v>1</v>
      </c>
      <c r="F11" s="205">
        <v>1</v>
      </c>
      <c r="G11" s="205">
        <v>1</v>
      </c>
      <c r="H11" s="2"/>
      <c r="I11" s="205">
        <v>1</v>
      </c>
      <c r="J11" s="205">
        <v>1</v>
      </c>
      <c r="K11" s="2"/>
      <c r="L11" s="2"/>
      <c r="M11" s="2"/>
      <c r="N11" s="2"/>
    </row>
    <row r="12" spans="1:14" s="123" customFormat="1">
      <c r="A12" s="13"/>
      <c r="B12" s="11"/>
      <c r="C12" s="11"/>
      <c r="D12" s="11"/>
      <c r="E12" s="11"/>
      <c r="F12" s="11"/>
      <c r="G12" s="11"/>
      <c r="H12" s="122"/>
      <c r="I12" s="11"/>
      <c r="J12" s="11"/>
      <c r="K12" s="122"/>
      <c r="L12" s="122"/>
      <c r="M12" s="122"/>
      <c r="N12" s="122"/>
    </row>
    <row r="13" spans="1:14" s="123" customFormat="1">
      <c r="A13" s="13" t="s">
        <v>89</v>
      </c>
      <c r="B13" s="5"/>
      <c r="C13" s="5"/>
      <c r="D13" s="5"/>
      <c r="E13" s="5"/>
      <c r="F13" s="5"/>
      <c r="G13" s="5"/>
      <c r="H13" s="122"/>
      <c r="I13" s="5"/>
      <c r="J13" s="5"/>
      <c r="K13" s="122"/>
      <c r="L13" s="122"/>
      <c r="M13" s="122"/>
      <c r="N13" s="122"/>
    </row>
    <row r="14" spans="1:14" s="123" customFormat="1">
      <c r="A14" s="13" t="s">
        <v>1</v>
      </c>
      <c r="B14" s="203">
        <v>200000</v>
      </c>
      <c r="C14" s="203">
        <v>200000</v>
      </c>
      <c r="D14" s="203">
        <v>200000</v>
      </c>
      <c r="E14" s="203">
        <v>500000</v>
      </c>
      <c r="F14" s="203">
        <v>200000</v>
      </c>
      <c r="G14" s="203">
        <v>200000</v>
      </c>
      <c r="H14" s="122"/>
      <c r="I14" s="203">
        <v>500000</v>
      </c>
      <c r="J14" s="203">
        <v>500000</v>
      </c>
      <c r="K14" s="122"/>
      <c r="L14" s="122"/>
      <c r="M14" s="122"/>
      <c r="N14" s="122"/>
    </row>
    <row r="15" spans="1:14" s="123" customFormat="1">
      <c r="A15" s="13" t="s">
        <v>48</v>
      </c>
      <c r="B15" s="204">
        <v>1.4999999999999999E-2</v>
      </c>
      <c r="C15" s="204">
        <v>1.4999999999999999E-2</v>
      </c>
      <c r="D15" s="204">
        <v>1.4999999999999999E-2</v>
      </c>
      <c r="E15" s="204">
        <v>1.4999999999999999E-2</v>
      </c>
      <c r="F15" s="204">
        <v>1.4999999999999999E-2</v>
      </c>
      <c r="G15" s="204">
        <v>1.4999999999999999E-2</v>
      </c>
      <c r="H15" s="122"/>
      <c r="I15" s="204">
        <v>0.01</v>
      </c>
      <c r="J15" s="204">
        <v>0.01</v>
      </c>
      <c r="K15" s="122"/>
      <c r="L15" s="122"/>
      <c r="M15" s="122"/>
      <c r="N15" s="122"/>
    </row>
    <row r="16" spans="1:14" s="123" customFormat="1">
      <c r="A16" s="13" t="s">
        <v>179</v>
      </c>
      <c r="B16" s="204">
        <v>0.32</v>
      </c>
      <c r="C16" s="204">
        <v>0.32</v>
      </c>
      <c r="D16" s="204">
        <v>0.32</v>
      </c>
      <c r="E16" s="204">
        <v>0.32</v>
      </c>
      <c r="F16" s="204">
        <v>0.32</v>
      </c>
      <c r="G16" s="204">
        <v>0.32</v>
      </c>
      <c r="H16" s="122"/>
      <c r="I16" s="204">
        <v>0.32</v>
      </c>
      <c r="J16" s="204">
        <v>0.32</v>
      </c>
      <c r="K16" s="122"/>
      <c r="L16" s="122"/>
      <c r="M16" s="122"/>
      <c r="N16" s="122"/>
    </row>
    <row r="17" spans="1:14" s="123" customFormat="1">
      <c r="A17" s="13" t="s">
        <v>90</v>
      </c>
      <c r="B17" s="204">
        <v>1.4999999999999999E-2</v>
      </c>
      <c r="C17" s="204">
        <v>1.4999999999999999E-2</v>
      </c>
      <c r="D17" s="204">
        <v>1.4999999999999999E-2</v>
      </c>
      <c r="E17" s="204">
        <v>1.4999999999999999E-2</v>
      </c>
      <c r="F17" s="204">
        <v>1.4999999999999999E-2</v>
      </c>
      <c r="G17" s="204">
        <v>1.4999999999999999E-2</v>
      </c>
      <c r="H17" s="122"/>
      <c r="I17" s="204">
        <v>0.01</v>
      </c>
      <c r="J17" s="204">
        <v>0.01</v>
      </c>
      <c r="K17" s="122"/>
      <c r="L17" s="122"/>
      <c r="M17" s="122"/>
      <c r="N17" s="122"/>
    </row>
    <row r="18" spans="1:14" s="123" customFormat="1">
      <c r="A18" s="13" t="s">
        <v>92</v>
      </c>
      <c r="B18" s="205">
        <v>0.05</v>
      </c>
      <c r="C18" s="205">
        <v>0.05</v>
      </c>
      <c r="D18" s="205">
        <v>0.05</v>
      </c>
      <c r="E18" s="205">
        <v>0.05</v>
      </c>
      <c r="F18" s="205">
        <v>0.05</v>
      </c>
      <c r="G18" s="205">
        <v>0.05</v>
      </c>
      <c r="H18" s="122"/>
      <c r="I18" s="205">
        <v>0.05</v>
      </c>
      <c r="J18" s="205">
        <v>0.05</v>
      </c>
      <c r="K18" s="122"/>
      <c r="L18" s="122"/>
      <c r="M18" s="122"/>
      <c r="N18" s="122"/>
    </row>
    <row r="19" spans="1:14">
      <c r="B19" s="11"/>
      <c r="C19" s="11"/>
      <c r="D19" s="11"/>
      <c r="E19" s="11"/>
      <c r="F19" s="11"/>
      <c r="G19" s="11"/>
      <c r="I19" s="11"/>
      <c r="J19" s="11"/>
    </row>
    <row r="20" spans="1:14">
      <c r="A20" s="13" t="s">
        <v>50</v>
      </c>
      <c r="B20" s="5"/>
      <c r="C20" s="5"/>
      <c r="D20" s="5"/>
      <c r="E20" s="5"/>
      <c r="F20" s="5"/>
      <c r="G20" s="5"/>
      <c r="H20" s="1"/>
      <c r="I20" s="5"/>
      <c r="J20" s="5"/>
      <c r="K20" s="1"/>
      <c r="L20" s="1"/>
      <c r="M20" s="1"/>
      <c r="N20" s="1"/>
    </row>
    <row r="21" spans="1:14">
      <c r="A21" s="13" t="s">
        <v>51</v>
      </c>
      <c r="B21" s="203">
        <v>200000</v>
      </c>
      <c r="C21" s="203">
        <v>200000</v>
      </c>
      <c r="D21" s="203">
        <v>200000</v>
      </c>
      <c r="E21" s="203">
        <v>500000</v>
      </c>
      <c r="F21" s="203">
        <v>200000</v>
      </c>
      <c r="G21" s="203">
        <v>200000</v>
      </c>
      <c r="H21" s="2"/>
      <c r="I21" s="203">
        <v>500000</v>
      </c>
      <c r="J21" s="203">
        <v>500000</v>
      </c>
      <c r="K21" s="2"/>
      <c r="L21" s="2"/>
      <c r="M21" s="2"/>
      <c r="N21" s="2"/>
    </row>
    <row r="22" spans="1:14">
      <c r="A22" s="13" t="s">
        <v>48</v>
      </c>
      <c r="B22" s="204">
        <v>0.01</v>
      </c>
      <c r="C22" s="204">
        <v>0.01</v>
      </c>
      <c r="D22" s="204">
        <v>0.01</v>
      </c>
      <c r="E22" s="204">
        <v>0.01</v>
      </c>
      <c r="F22" s="204">
        <v>0.01</v>
      </c>
      <c r="G22" s="204">
        <v>0.01</v>
      </c>
      <c r="H22" s="2"/>
      <c r="I22" s="204">
        <v>0.01</v>
      </c>
      <c r="J22" s="204">
        <v>0.01</v>
      </c>
      <c r="K22" s="2"/>
      <c r="L22" s="2"/>
      <c r="M22" s="2"/>
      <c r="N22" s="2"/>
    </row>
    <row r="23" spans="1:14">
      <c r="A23" s="13" t="s">
        <v>180</v>
      </c>
      <c r="B23" s="204">
        <v>0.35</v>
      </c>
      <c r="C23" s="204">
        <v>0.35</v>
      </c>
      <c r="D23" s="204">
        <v>0.35</v>
      </c>
      <c r="E23" s="204">
        <v>0.35</v>
      </c>
      <c r="F23" s="204">
        <v>0.35</v>
      </c>
      <c r="G23" s="204">
        <v>0.35</v>
      </c>
      <c r="H23" s="2"/>
      <c r="I23" s="204">
        <v>0.32</v>
      </c>
      <c r="J23" s="204">
        <v>0.32</v>
      </c>
      <c r="K23" s="2"/>
      <c r="L23" s="2"/>
      <c r="M23" s="2"/>
      <c r="N23" s="2"/>
    </row>
    <row r="24" spans="1:14">
      <c r="A24" s="13" t="s">
        <v>90</v>
      </c>
      <c r="B24" s="204">
        <v>0.02</v>
      </c>
      <c r="C24" s="204">
        <v>0.02</v>
      </c>
      <c r="D24" s="204">
        <v>0.02</v>
      </c>
      <c r="E24" s="204">
        <v>0.02</v>
      </c>
      <c r="F24" s="204">
        <v>0.02</v>
      </c>
      <c r="G24" s="204">
        <v>0.02</v>
      </c>
      <c r="H24" s="2"/>
      <c r="I24" s="204">
        <v>0.01</v>
      </c>
      <c r="J24" s="204">
        <v>0.01</v>
      </c>
      <c r="K24" s="2"/>
      <c r="L24" s="2"/>
      <c r="M24" s="2"/>
      <c r="N24" s="2"/>
    </row>
    <row r="25" spans="1:14">
      <c r="A25" s="13" t="s">
        <v>74</v>
      </c>
      <c r="B25" s="205">
        <v>0.05</v>
      </c>
      <c r="C25" s="205">
        <v>0.05</v>
      </c>
      <c r="D25" s="205">
        <v>0.05</v>
      </c>
      <c r="E25" s="205">
        <v>0.05</v>
      </c>
      <c r="F25" s="205">
        <v>0.05</v>
      </c>
      <c r="G25" s="205">
        <v>0.05</v>
      </c>
      <c r="H25" s="2"/>
      <c r="I25" s="205">
        <v>0.05</v>
      </c>
      <c r="J25" s="205">
        <v>0.05</v>
      </c>
      <c r="K25" s="2"/>
      <c r="L25" s="2"/>
      <c r="M25" s="2"/>
      <c r="N25" s="2"/>
    </row>
    <row r="26" spans="1:14">
      <c r="A26" s="2"/>
      <c r="B26" s="11"/>
      <c r="C26" s="11"/>
      <c r="D26" s="11"/>
      <c r="E26" s="11"/>
      <c r="F26" s="11"/>
      <c r="G26" s="11"/>
      <c r="H26" s="2"/>
      <c r="I26" s="11"/>
      <c r="J26" s="11"/>
      <c r="K26" s="2"/>
      <c r="L26" s="2"/>
      <c r="M26" s="2"/>
      <c r="N26" s="2"/>
    </row>
    <row r="27" spans="1:14">
      <c r="A27" s="13" t="s">
        <v>174</v>
      </c>
      <c r="B27" s="5"/>
      <c r="C27" s="5"/>
      <c r="D27" s="5"/>
      <c r="E27" s="5"/>
      <c r="F27" s="5"/>
      <c r="G27" s="5"/>
      <c r="H27" s="1"/>
      <c r="I27" s="5"/>
      <c r="J27" s="5"/>
      <c r="K27" s="1"/>
      <c r="L27" s="1"/>
      <c r="M27" s="1"/>
      <c r="N27" s="1"/>
    </row>
    <row r="28" spans="1:14">
      <c r="A28" s="13" t="s">
        <v>52</v>
      </c>
      <c r="B28" s="203">
        <v>500000</v>
      </c>
      <c r="C28" s="203">
        <v>500000</v>
      </c>
      <c r="D28" s="203">
        <v>500000</v>
      </c>
      <c r="E28" s="203">
        <v>500000</v>
      </c>
      <c r="F28" s="203">
        <v>500000</v>
      </c>
      <c r="G28" s="203">
        <v>500000</v>
      </c>
      <c r="H28" s="2"/>
      <c r="I28" s="203">
        <v>2000000</v>
      </c>
      <c r="J28" s="203">
        <v>2000000</v>
      </c>
      <c r="K28" s="2"/>
      <c r="L28" s="2"/>
      <c r="M28" s="2"/>
      <c r="N28" s="2"/>
    </row>
    <row r="29" spans="1:14">
      <c r="A29" s="13" t="s">
        <v>48</v>
      </c>
      <c r="B29" s="204">
        <v>0.01</v>
      </c>
      <c r="C29" s="204">
        <v>0.01</v>
      </c>
      <c r="D29" s="204">
        <v>0.01</v>
      </c>
      <c r="E29" s="204">
        <v>0.01</v>
      </c>
      <c r="F29" s="204">
        <v>0.01</v>
      </c>
      <c r="G29" s="204">
        <v>0.01</v>
      </c>
      <c r="H29" s="2"/>
      <c r="I29" s="204">
        <v>0.01</v>
      </c>
      <c r="J29" s="204">
        <v>0.01</v>
      </c>
      <c r="K29" s="2"/>
      <c r="L29" s="2"/>
      <c r="M29" s="2"/>
      <c r="N29" s="2"/>
    </row>
    <row r="30" spans="1:14">
      <c r="A30" s="13" t="s">
        <v>179</v>
      </c>
      <c r="B30" s="204">
        <v>0.32</v>
      </c>
      <c r="C30" s="204">
        <v>0.32</v>
      </c>
      <c r="D30" s="204">
        <v>0.32</v>
      </c>
      <c r="E30" s="204">
        <v>0.32</v>
      </c>
      <c r="F30" s="204">
        <v>0.32</v>
      </c>
      <c r="G30" s="204">
        <v>0.32</v>
      </c>
      <c r="H30" s="2"/>
      <c r="I30" s="204">
        <v>0.32</v>
      </c>
      <c r="J30" s="204">
        <v>0.32</v>
      </c>
      <c r="K30" s="2"/>
      <c r="L30" s="2"/>
      <c r="M30" s="2"/>
      <c r="N30" s="2"/>
    </row>
    <row r="31" spans="1:14">
      <c r="A31" s="13" t="s">
        <v>90</v>
      </c>
      <c r="B31" s="204">
        <v>0.02</v>
      </c>
      <c r="C31" s="204">
        <v>0.02</v>
      </c>
      <c r="D31" s="204">
        <v>0.02</v>
      </c>
      <c r="E31" s="204">
        <v>0.02</v>
      </c>
      <c r="F31" s="204">
        <v>0.02</v>
      </c>
      <c r="G31" s="204">
        <v>0.02</v>
      </c>
      <c r="H31" s="2"/>
      <c r="I31" s="204">
        <v>0.01</v>
      </c>
      <c r="J31" s="204">
        <v>0.01</v>
      </c>
      <c r="K31" s="2"/>
      <c r="L31" s="2"/>
      <c r="M31" s="2"/>
      <c r="N31" s="2"/>
    </row>
    <row r="32" spans="1:14">
      <c r="A32" s="13" t="s">
        <v>73</v>
      </c>
      <c r="B32" s="205">
        <v>0.1</v>
      </c>
      <c r="C32" s="205">
        <v>0.1</v>
      </c>
      <c r="D32" s="205">
        <v>0.1</v>
      </c>
      <c r="E32" s="205">
        <v>0.1</v>
      </c>
      <c r="F32" s="205">
        <v>0.1</v>
      </c>
      <c r="G32" s="205">
        <v>0.1</v>
      </c>
      <c r="H32" s="2"/>
      <c r="I32" s="205">
        <v>0.1</v>
      </c>
      <c r="J32" s="205">
        <v>0.1</v>
      </c>
      <c r="K32" s="2"/>
      <c r="L32" s="2"/>
      <c r="M32" s="2"/>
      <c r="N32" s="2"/>
    </row>
    <row r="33" spans="1:14">
      <c r="A33" s="2"/>
      <c r="B33" s="11"/>
      <c r="C33" s="11"/>
      <c r="D33" s="11"/>
      <c r="E33" s="11"/>
      <c r="F33" s="11"/>
      <c r="G33" s="11"/>
      <c r="H33" s="2"/>
      <c r="I33" s="11"/>
      <c r="J33" s="11"/>
      <c r="K33" s="2"/>
      <c r="L33" s="2"/>
      <c r="M33" s="2"/>
      <c r="N33" s="2"/>
    </row>
    <row r="34" spans="1:14">
      <c r="A34" s="13" t="s">
        <v>178</v>
      </c>
      <c r="B34" s="5"/>
      <c r="C34" s="5"/>
      <c r="D34" s="5"/>
      <c r="E34" s="5"/>
      <c r="F34" s="5"/>
      <c r="G34" s="5"/>
      <c r="H34" s="1"/>
      <c r="I34" s="5"/>
      <c r="J34" s="5"/>
      <c r="K34" s="1"/>
      <c r="L34" s="1"/>
      <c r="M34" s="1"/>
      <c r="N34" s="1"/>
    </row>
    <row r="35" spans="1:14">
      <c r="A35" s="13" t="s">
        <v>53</v>
      </c>
      <c r="B35" s="203">
        <v>200000</v>
      </c>
      <c r="C35" s="203">
        <v>200000</v>
      </c>
      <c r="D35" s="203">
        <v>200000</v>
      </c>
      <c r="E35" s="203">
        <v>2000000</v>
      </c>
      <c r="F35" s="203">
        <v>200000</v>
      </c>
      <c r="G35" s="203">
        <v>200000</v>
      </c>
      <c r="H35" s="2"/>
      <c r="I35" s="203">
        <v>300000</v>
      </c>
      <c r="J35" s="203">
        <v>300000</v>
      </c>
      <c r="K35" s="2"/>
      <c r="L35" s="2"/>
      <c r="M35" s="2"/>
      <c r="N35" s="2"/>
    </row>
    <row r="36" spans="1:14">
      <c r="A36" s="13" t="s">
        <v>48</v>
      </c>
      <c r="B36" s="204">
        <v>0.02</v>
      </c>
      <c r="C36" s="204">
        <v>0.02</v>
      </c>
      <c r="D36" s="204">
        <v>0.02</v>
      </c>
      <c r="E36" s="204">
        <v>0.02</v>
      </c>
      <c r="F36" s="204">
        <v>0.02</v>
      </c>
      <c r="G36" s="204">
        <v>0.02</v>
      </c>
      <c r="H36" s="2"/>
      <c r="I36" s="204">
        <v>0.01</v>
      </c>
      <c r="J36" s="204">
        <v>0.01</v>
      </c>
      <c r="K36" s="2"/>
      <c r="L36" s="2"/>
      <c r="M36" s="2"/>
      <c r="N36" s="2"/>
    </row>
    <row r="37" spans="1:14">
      <c r="A37" s="13" t="s">
        <v>179</v>
      </c>
      <c r="B37" s="204">
        <v>0.4</v>
      </c>
      <c r="C37" s="204">
        <v>0.4</v>
      </c>
      <c r="D37" s="204">
        <v>0.4</v>
      </c>
      <c r="E37" s="204">
        <v>0.4</v>
      </c>
      <c r="F37" s="204">
        <v>0.4</v>
      </c>
      <c r="G37" s="204">
        <v>0.4</v>
      </c>
      <c r="H37" s="2"/>
      <c r="I37" s="204">
        <v>0.32</v>
      </c>
      <c r="J37" s="204">
        <v>0.32</v>
      </c>
      <c r="K37" s="2"/>
      <c r="L37" s="2"/>
      <c r="M37" s="2"/>
      <c r="N37" s="2"/>
    </row>
    <row r="38" spans="1:14">
      <c r="A38" s="13" t="s">
        <v>90</v>
      </c>
      <c r="B38" s="204">
        <v>0.02</v>
      </c>
      <c r="C38" s="204">
        <v>0.02</v>
      </c>
      <c r="D38" s="204">
        <v>0.02</v>
      </c>
      <c r="E38" s="204">
        <v>0.02</v>
      </c>
      <c r="F38" s="204">
        <v>0.02</v>
      </c>
      <c r="G38" s="204">
        <v>0.02</v>
      </c>
      <c r="H38" s="2"/>
      <c r="I38" s="204">
        <v>0.01</v>
      </c>
      <c r="J38" s="204">
        <v>0.01</v>
      </c>
      <c r="K38" s="2"/>
      <c r="L38" s="2"/>
      <c r="M38" s="2"/>
      <c r="N38" s="2"/>
    </row>
    <row r="39" spans="1:14">
      <c r="A39" s="13" t="s">
        <v>73</v>
      </c>
      <c r="B39" s="205">
        <v>0.2</v>
      </c>
      <c r="C39" s="205">
        <v>0.2</v>
      </c>
      <c r="D39" s="205">
        <v>0.2</v>
      </c>
      <c r="E39" s="205">
        <v>0.2</v>
      </c>
      <c r="F39" s="205">
        <v>0.2</v>
      </c>
      <c r="G39" s="205">
        <v>0.2</v>
      </c>
      <c r="H39" s="2"/>
      <c r="I39" s="205">
        <v>0.2</v>
      </c>
      <c r="J39" s="205">
        <v>0.2</v>
      </c>
      <c r="K39" s="2"/>
      <c r="L39" s="2"/>
      <c r="M39" s="2"/>
      <c r="N39" s="2"/>
    </row>
    <row r="40" spans="1:14">
      <c r="A40" s="2"/>
      <c r="B40" s="11"/>
      <c r="C40" s="11"/>
      <c r="D40" s="11"/>
      <c r="E40" s="11"/>
      <c r="F40" s="11"/>
      <c r="G40" s="11"/>
      <c r="H40" s="2"/>
      <c r="I40" s="11"/>
      <c r="J40" s="11"/>
      <c r="K40" s="2"/>
      <c r="L40" s="2"/>
      <c r="M40" s="2"/>
      <c r="N40" s="2"/>
    </row>
    <row r="41" spans="1:14">
      <c r="A41" s="13" t="s">
        <v>177</v>
      </c>
      <c r="B41" s="5"/>
      <c r="C41" s="5"/>
      <c r="D41" s="5"/>
      <c r="E41" s="5"/>
      <c r="F41" s="5"/>
      <c r="G41" s="5"/>
      <c r="H41" s="1"/>
      <c r="I41" s="5"/>
      <c r="J41" s="5"/>
      <c r="K41" s="1"/>
      <c r="L41" s="1"/>
      <c r="M41" s="1"/>
      <c r="N41" s="1"/>
    </row>
    <row r="42" spans="1:14">
      <c r="A42" s="13" t="s">
        <v>53</v>
      </c>
      <c r="B42" s="203">
        <v>200000</v>
      </c>
      <c r="C42" s="203">
        <v>200000</v>
      </c>
      <c r="D42" s="203">
        <v>200000</v>
      </c>
      <c r="E42" s="203">
        <v>2000000</v>
      </c>
      <c r="F42" s="203">
        <v>200000</v>
      </c>
      <c r="G42" s="203">
        <v>200000</v>
      </c>
      <c r="H42" s="2"/>
      <c r="I42" s="203">
        <v>300000</v>
      </c>
      <c r="J42" s="203">
        <v>300000</v>
      </c>
      <c r="K42" s="2"/>
      <c r="L42" s="2"/>
      <c r="M42" s="2"/>
      <c r="N42" s="2"/>
    </row>
    <row r="43" spans="1:14">
      <c r="A43" s="13" t="s">
        <v>48</v>
      </c>
      <c r="B43" s="204">
        <v>0.02</v>
      </c>
      <c r="C43" s="204">
        <v>0.02</v>
      </c>
      <c r="D43" s="204">
        <v>0.02</v>
      </c>
      <c r="E43" s="204">
        <v>0.02</v>
      </c>
      <c r="F43" s="204">
        <v>0.02</v>
      </c>
      <c r="G43" s="204">
        <v>0.02</v>
      </c>
      <c r="H43" s="2"/>
      <c r="I43" s="204">
        <v>0.01</v>
      </c>
      <c r="J43" s="204">
        <v>0.01</v>
      </c>
      <c r="K43" s="2"/>
      <c r="L43" s="2"/>
      <c r="M43" s="2"/>
      <c r="N43" s="2"/>
    </row>
    <row r="44" spans="1:14">
      <c r="A44" s="13" t="s">
        <v>180</v>
      </c>
      <c r="B44" s="204">
        <v>0.4</v>
      </c>
      <c r="C44" s="204">
        <v>0.4</v>
      </c>
      <c r="D44" s="204">
        <v>0.4</v>
      </c>
      <c r="E44" s="204">
        <v>0.4</v>
      </c>
      <c r="F44" s="204">
        <v>0.4</v>
      </c>
      <c r="G44" s="204">
        <v>0.4</v>
      </c>
      <c r="H44" s="2"/>
      <c r="I44" s="204">
        <v>0.32</v>
      </c>
      <c r="J44" s="204">
        <v>0.32</v>
      </c>
      <c r="K44" s="2"/>
      <c r="L44" s="2"/>
      <c r="M44" s="2"/>
      <c r="N44" s="2"/>
    </row>
    <row r="45" spans="1:14">
      <c r="A45" s="13" t="s">
        <v>181</v>
      </c>
      <c r="B45" s="204">
        <v>0.02</v>
      </c>
      <c r="C45" s="204">
        <v>0.02</v>
      </c>
      <c r="D45" s="204">
        <v>0.02</v>
      </c>
      <c r="E45" s="204">
        <v>0.02</v>
      </c>
      <c r="F45" s="204">
        <v>0.02</v>
      </c>
      <c r="G45" s="204">
        <v>0.02</v>
      </c>
      <c r="H45" s="2"/>
      <c r="I45" s="204">
        <v>0.01</v>
      </c>
      <c r="J45" s="204">
        <v>0.01</v>
      </c>
      <c r="K45" s="2"/>
      <c r="L45" s="2"/>
      <c r="M45" s="2"/>
      <c r="N45" s="2"/>
    </row>
    <row r="46" spans="1:14">
      <c r="A46" s="13" t="s">
        <v>73</v>
      </c>
      <c r="B46" s="205">
        <v>0.2</v>
      </c>
      <c r="C46" s="205">
        <v>0.2</v>
      </c>
      <c r="D46" s="205">
        <v>0.2</v>
      </c>
      <c r="E46" s="205">
        <v>0.2</v>
      </c>
      <c r="F46" s="205">
        <v>0.2</v>
      </c>
      <c r="G46" s="205">
        <v>0.2</v>
      </c>
      <c r="H46" s="2"/>
      <c r="I46" s="205">
        <v>0.2</v>
      </c>
      <c r="J46" s="205">
        <v>0.2</v>
      </c>
      <c r="K46" s="2"/>
      <c r="L46" s="2"/>
      <c r="M46" s="2"/>
      <c r="N46" s="2"/>
    </row>
    <row r="47" spans="1:14">
      <c r="H47" s="9"/>
      <c r="K47" s="9"/>
      <c r="L47" s="9"/>
      <c r="M47" s="9"/>
      <c r="N47" s="9"/>
    </row>
    <row r="48" spans="1:14">
      <c r="A48" s="13" t="s">
        <v>176</v>
      </c>
      <c r="B48" s="5"/>
      <c r="C48" s="5"/>
      <c r="D48" s="5"/>
      <c r="E48" s="5"/>
      <c r="F48" s="5"/>
      <c r="G48" s="5"/>
      <c r="H48" s="1"/>
      <c r="I48" s="5"/>
      <c r="J48" s="5"/>
      <c r="K48" s="1"/>
      <c r="L48" s="1"/>
      <c r="M48" s="1"/>
      <c r="N48" s="1"/>
    </row>
    <row r="49" spans="1:14">
      <c r="A49" s="13" t="s">
        <v>52</v>
      </c>
      <c r="B49" s="203">
        <v>500000</v>
      </c>
      <c r="C49" s="203">
        <v>500000</v>
      </c>
      <c r="D49" s="203">
        <v>500000</v>
      </c>
      <c r="E49" s="203">
        <v>500000</v>
      </c>
      <c r="F49" s="203">
        <v>500000</v>
      </c>
      <c r="G49" s="203">
        <v>500000</v>
      </c>
      <c r="H49" s="2"/>
      <c r="I49" s="203">
        <v>500000</v>
      </c>
      <c r="J49" s="203">
        <v>500000</v>
      </c>
      <c r="K49" s="2"/>
      <c r="L49" s="2"/>
      <c r="M49" s="2"/>
      <c r="N49" s="2"/>
    </row>
    <row r="50" spans="1:14">
      <c r="A50" s="13" t="s">
        <v>48</v>
      </c>
      <c r="B50" s="204">
        <v>0.01</v>
      </c>
      <c r="C50" s="204">
        <v>0.01</v>
      </c>
      <c r="D50" s="204">
        <v>0.01</v>
      </c>
      <c r="E50" s="204">
        <v>0.01</v>
      </c>
      <c r="F50" s="204">
        <v>0.01</v>
      </c>
      <c r="G50" s="204">
        <v>0.01</v>
      </c>
      <c r="H50" s="2"/>
      <c r="I50" s="204">
        <v>0.01</v>
      </c>
      <c r="J50" s="204">
        <v>0.01</v>
      </c>
      <c r="K50" s="2"/>
      <c r="L50" s="2"/>
      <c r="M50" s="2"/>
      <c r="N50" s="2"/>
    </row>
    <row r="51" spans="1:14">
      <c r="A51" s="13" t="s">
        <v>180</v>
      </c>
      <c r="B51" s="204">
        <v>0.32</v>
      </c>
      <c r="C51" s="204">
        <v>0.32</v>
      </c>
      <c r="D51" s="204">
        <v>0.32</v>
      </c>
      <c r="E51" s="204">
        <v>0.32</v>
      </c>
      <c r="F51" s="204">
        <v>0.32</v>
      </c>
      <c r="G51" s="204">
        <v>0.32</v>
      </c>
      <c r="H51" s="2"/>
      <c r="I51" s="204">
        <v>0.32</v>
      </c>
      <c r="J51" s="204">
        <v>0.32</v>
      </c>
      <c r="K51" s="2"/>
      <c r="L51" s="2"/>
      <c r="M51" s="2"/>
      <c r="N51" s="2"/>
    </row>
    <row r="52" spans="1:14">
      <c r="A52" s="13" t="s">
        <v>90</v>
      </c>
      <c r="B52" s="204">
        <v>0.02</v>
      </c>
      <c r="C52" s="204">
        <v>0.02</v>
      </c>
      <c r="D52" s="204">
        <v>0.02</v>
      </c>
      <c r="E52" s="204">
        <v>0.02</v>
      </c>
      <c r="F52" s="204">
        <v>0.02</v>
      </c>
      <c r="G52" s="204">
        <v>0.02</v>
      </c>
      <c r="H52" s="2"/>
      <c r="I52" s="204">
        <v>0.01</v>
      </c>
      <c r="J52" s="204">
        <v>0.01</v>
      </c>
      <c r="K52" s="2"/>
      <c r="L52" s="2"/>
      <c r="M52" s="2"/>
      <c r="N52" s="2"/>
    </row>
    <row r="53" spans="1:14">
      <c r="A53" s="13" t="s">
        <v>73</v>
      </c>
      <c r="B53" s="205">
        <v>0.1</v>
      </c>
      <c r="C53" s="205">
        <v>0.1</v>
      </c>
      <c r="D53" s="205">
        <v>0.1</v>
      </c>
      <c r="E53" s="205">
        <v>0.1</v>
      </c>
      <c r="F53" s="205">
        <v>0.1</v>
      </c>
      <c r="G53" s="205">
        <v>0.1</v>
      </c>
      <c r="H53" s="2"/>
      <c r="I53" s="205">
        <v>0.1</v>
      </c>
      <c r="J53" s="205">
        <v>0.1</v>
      </c>
      <c r="K53" s="2"/>
      <c r="L53" s="2"/>
      <c r="M53" s="2"/>
      <c r="N53" s="2"/>
    </row>
    <row r="57" spans="1:14">
      <c r="H57" s="8"/>
      <c r="K57" s="8"/>
      <c r="L57" s="8"/>
      <c r="M57" s="8"/>
      <c r="N57" s="8"/>
    </row>
    <row r="58" spans="1:14">
      <c r="H58" s="8"/>
      <c r="K58" s="8"/>
      <c r="L58" s="8"/>
      <c r="M58" s="8"/>
      <c r="N58" s="8"/>
    </row>
    <row r="59" spans="1:14">
      <c r="H59" s="1"/>
      <c r="K59" s="1"/>
      <c r="L59" s="1"/>
      <c r="M59" s="1"/>
      <c r="N59" s="1"/>
    </row>
    <row r="60" spans="1:14">
      <c r="H60" s="1"/>
      <c r="K60" s="1"/>
      <c r="L60" s="1"/>
      <c r="M60" s="1"/>
      <c r="N60" s="1"/>
    </row>
    <row r="61" spans="1:14">
      <c r="H61" s="1"/>
      <c r="K61" s="1"/>
      <c r="L61" s="1"/>
      <c r="M61" s="1"/>
      <c r="N61" s="1"/>
    </row>
    <row r="62" spans="1:14">
      <c r="H62" s="1"/>
      <c r="K62" s="1"/>
      <c r="L62" s="1"/>
      <c r="M62" s="1"/>
      <c r="N62" s="1"/>
    </row>
    <row r="63" spans="1:14">
      <c r="H63" s="1"/>
      <c r="K63" s="1"/>
      <c r="L63" s="1"/>
      <c r="M63" s="1"/>
      <c r="N63" s="1"/>
    </row>
    <row r="64" spans="1:14">
      <c r="H64" s="1"/>
      <c r="K64" s="1"/>
      <c r="L64" s="1"/>
      <c r="M64" s="1"/>
      <c r="N64" s="1"/>
    </row>
    <row r="65" spans="8:14">
      <c r="H65" s="1"/>
      <c r="K65" s="1"/>
      <c r="L65" s="1"/>
      <c r="M65" s="1"/>
      <c r="N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cols>
    <col min="1" max="1" width="32.85546875" customWidth="1"/>
    <col min="2" max="8" width="15.85546875" customWidth="1"/>
    <col min="9" max="9" width="11.85546875" customWidth="1"/>
    <col min="10" max="10" width="32.85546875" customWidth="1"/>
    <col min="11" max="12" width="15.85546875" customWidth="1"/>
  </cols>
  <sheetData>
    <row r="1" spans="1:13" ht="15.75">
      <c r="A1" s="30" t="s">
        <v>103</v>
      </c>
      <c r="B1" s="26"/>
      <c r="C1" s="26"/>
      <c r="D1" s="26"/>
      <c r="E1" s="26"/>
      <c r="F1" s="26"/>
      <c r="G1" s="26"/>
      <c r="H1" s="26"/>
      <c r="I1" s="26"/>
      <c r="J1" s="30" t="s">
        <v>103</v>
      </c>
      <c r="K1" s="26"/>
      <c r="L1" s="26"/>
      <c r="M1" s="26"/>
    </row>
    <row r="2" spans="1:13">
      <c r="A2" s="28"/>
      <c r="B2" s="213" t="str">
        <f>'User Input Traffic'!G4</f>
        <v>Net-A-Porter</v>
      </c>
      <c r="C2" s="213" t="str">
        <f>'User Input Traffic'!F4</f>
        <v>Debenhams</v>
      </c>
      <c r="D2" s="213" t="str">
        <f>'User Input Traffic'!E4</f>
        <v>Brand Alley</v>
      </c>
      <c r="E2" s="213" t="str">
        <f>'User Input Traffic'!D4</f>
        <v>NHS</v>
      </c>
      <c r="F2" s="213" t="str">
        <f>'User Input Traffic'!C4</f>
        <v>The Independent</v>
      </c>
      <c r="G2" s="213" t="str">
        <f>'User Input Traffic'!B4</f>
        <v>The Times</v>
      </c>
      <c r="H2" s="213" t="s">
        <v>56</v>
      </c>
      <c r="I2" s="213"/>
      <c r="J2" s="28"/>
      <c r="K2" s="213" t="str">
        <f>'User Input Traffic'!I4</f>
        <v>Sky</v>
      </c>
      <c r="L2" s="213" t="str">
        <f>'User Input Traffic'!J4</f>
        <v>BT</v>
      </c>
      <c r="M2" s="26"/>
    </row>
    <row r="3" spans="1:13">
      <c r="A3" s="31" t="s">
        <v>54</v>
      </c>
      <c r="B3" s="214">
        <f>'User Input Traffic'!G7</f>
        <v>500000</v>
      </c>
      <c r="C3" s="214">
        <f>'User Input Traffic'!F7</f>
        <v>500000</v>
      </c>
      <c r="D3" s="214">
        <f>'User Input Traffic'!E7</f>
        <v>2000000</v>
      </c>
      <c r="E3" s="214">
        <f>'User Input Traffic'!D7</f>
        <v>5000000</v>
      </c>
      <c r="F3" s="214">
        <f>'User Input Traffic'!C7</f>
        <v>500000</v>
      </c>
      <c r="G3" s="214">
        <f>'User Input Traffic'!B7</f>
        <v>500000</v>
      </c>
      <c r="H3" s="214">
        <f>SUM(B3:G3)</f>
        <v>9000000</v>
      </c>
      <c r="I3" s="213"/>
      <c r="J3" s="31" t="s">
        <v>54</v>
      </c>
      <c r="K3" s="214">
        <f>'User Input Traffic'!I7</f>
        <v>10000000</v>
      </c>
      <c r="L3" s="214">
        <f>'User Input Traffic'!J7</f>
        <v>3000000</v>
      </c>
      <c r="M3" s="26"/>
    </row>
    <row r="4" spans="1:13">
      <c r="A4" s="31" t="s">
        <v>22</v>
      </c>
      <c r="B4" s="215">
        <f>SUM(B3*'User Input Traffic'!G8)</f>
        <v>10000</v>
      </c>
      <c r="C4" s="215">
        <f>SUM(C3*'User Input Traffic'!F8)</f>
        <v>10000</v>
      </c>
      <c r="D4" s="215">
        <f>SUM(D3*'User Input Traffic'!E8)</f>
        <v>40000</v>
      </c>
      <c r="E4" s="215">
        <f>E3*'User Input Traffic'!D8</f>
        <v>100000</v>
      </c>
      <c r="F4" s="215">
        <f>SUM(F3*'User Input Traffic'!C8)</f>
        <v>10000</v>
      </c>
      <c r="G4" s="215">
        <f>SUM(G3*'User Input Traffic'!B8)</f>
        <v>10000</v>
      </c>
      <c r="H4" s="215">
        <f>SUM(B4:G4)</f>
        <v>180000</v>
      </c>
      <c r="I4" s="215"/>
      <c r="J4" s="31" t="s">
        <v>22</v>
      </c>
      <c r="K4" s="215">
        <f>SUM(K3*'User Input Traffic'!E8)</f>
        <v>200000</v>
      </c>
      <c r="L4" s="215">
        <f>SUM(L3*'User Input Traffic'!F8)</f>
        <v>60000</v>
      </c>
      <c r="M4" s="26"/>
    </row>
    <row r="5" spans="1:13">
      <c r="A5" s="31" t="s">
        <v>58</v>
      </c>
      <c r="B5" s="215">
        <f t="shared" ref="B5:G5" si="0">SUM(B4*100%)</f>
        <v>10000</v>
      </c>
      <c r="C5" s="215">
        <f t="shared" si="0"/>
        <v>10000</v>
      </c>
      <c r="D5" s="215">
        <f t="shared" si="0"/>
        <v>40000</v>
      </c>
      <c r="E5" s="215">
        <f t="shared" si="0"/>
        <v>100000</v>
      </c>
      <c r="F5" s="215">
        <f t="shared" si="0"/>
        <v>10000</v>
      </c>
      <c r="G5" s="215">
        <f t="shared" si="0"/>
        <v>10000</v>
      </c>
      <c r="H5" s="215">
        <f>SUM(B5:G5)</f>
        <v>180000</v>
      </c>
      <c r="I5" s="215"/>
      <c r="J5" s="31" t="s">
        <v>58</v>
      </c>
      <c r="K5" s="215">
        <f>SUM(K4*100%)</f>
        <v>200000</v>
      </c>
      <c r="L5" s="215">
        <f>SUM(L4*100%)</f>
        <v>60000</v>
      </c>
      <c r="M5" s="26"/>
    </row>
    <row r="6" spans="1:13">
      <c r="A6" s="31" t="s">
        <v>73</v>
      </c>
      <c r="B6" s="225">
        <f>B4*'User Input Traffic'!G11</f>
        <v>10000</v>
      </c>
      <c r="C6" s="225">
        <f>C4*'User Input Traffic'!F11</f>
        <v>10000</v>
      </c>
      <c r="D6" s="225">
        <f>D4*'User Input Traffic'!E11</f>
        <v>40000</v>
      </c>
      <c r="E6" s="225">
        <f>E4*'User Input Traffic'!D11</f>
        <v>100000</v>
      </c>
      <c r="F6" s="225">
        <f>F4*'User Input Traffic'!C11</f>
        <v>10000</v>
      </c>
      <c r="G6" s="225">
        <f>G4*'User Input Traffic'!B11</f>
        <v>10000</v>
      </c>
      <c r="H6" s="225">
        <f>SUM(B6:G6)</f>
        <v>180000</v>
      </c>
      <c r="I6" s="225"/>
      <c r="J6" s="31" t="s">
        <v>73</v>
      </c>
      <c r="K6" s="225">
        <f>K4*'User Input Traffic'!I11</f>
        <v>200000</v>
      </c>
      <c r="L6" s="225">
        <f>L4*'User Input Traffic'!J11</f>
        <v>60000</v>
      </c>
      <c r="M6" s="26"/>
    </row>
    <row r="7" spans="1:13">
      <c r="A7" s="31" t="s">
        <v>55</v>
      </c>
      <c r="B7" s="215">
        <f>B5 *'User Input Pricing'!B102</f>
        <v>40000</v>
      </c>
      <c r="C7" s="215">
        <f>C5*'User Input Pricing'!B102</f>
        <v>40000</v>
      </c>
      <c r="D7" s="215">
        <f>D5*'User Input Pricing'!B102</f>
        <v>160000</v>
      </c>
      <c r="E7" s="215">
        <f>E5*'User Input Pricing'!B102</f>
        <v>400000</v>
      </c>
      <c r="F7" s="215">
        <f>F5*'User Input Pricing'!B102</f>
        <v>40000</v>
      </c>
      <c r="G7" s="215">
        <f>G5*'User Input Pricing'!B102</f>
        <v>40000</v>
      </c>
      <c r="H7" s="215">
        <f>SUM(B7:G7)</f>
        <v>720000</v>
      </c>
      <c r="I7" s="215"/>
      <c r="J7" s="31" t="s">
        <v>55</v>
      </c>
      <c r="K7" s="215">
        <f>K5*'User Input Pricing'!$B102</f>
        <v>800000</v>
      </c>
      <c r="L7" s="215">
        <f>L5*'User Input Pricing'!$B102</f>
        <v>240000</v>
      </c>
      <c r="M7" s="26"/>
    </row>
    <row r="8" spans="1:13">
      <c r="A8" s="31" t="s">
        <v>68</v>
      </c>
      <c r="B8" s="217">
        <f>'User Input Traffic'!G9</f>
        <v>0.32</v>
      </c>
      <c r="C8" s="217">
        <f>'User Input Traffic'!F9</f>
        <v>0.32</v>
      </c>
      <c r="D8" s="217">
        <f>'User Input Traffic'!E9</f>
        <v>0.32</v>
      </c>
      <c r="E8" s="217">
        <f>'User Input Traffic'!D9</f>
        <v>0.32</v>
      </c>
      <c r="F8" s="217">
        <f>'User Input Traffic'!C9</f>
        <v>0.32</v>
      </c>
      <c r="G8" s="217">
        <f>'User Input Traffic'!B9</f>
        <v>0.32</v>
      </c>
      <c r="H8" s="218"/>
      <c r="I8" s="218"/>
      <c r="J8" s="31" t="s">
        <v>68</v>
      </c>
      <c r="K8" s="217">
        <f>'User Input Traffic'!I9</f>
        <v>0.32</v>
      </c>
      <c r="L8" s="217">
        <f>'User Input Traffic'!J9</f>
        <v>0.32</v>
      </c>
      <c r="M8" s="26"/>
    </row>
    <row r="9" spans="1:13">
      <c r="A9" s="31" t="s">
        <v>100</v>
      </c>
      <c r="B9" s="218">
        <f t="shared" ref="B9:G9" si="1">(IF(B77=0,0,((B5/B77))*B8))</f>
        <v>2.8070175438596492E-2</v>
      </c>
      <c r="C9" s="218">
        <f t="shared" si="1"/>
        <v>2.8070175438596492E-2</v>
      </c>
      <c r="D9" s="218">
        <f t="shared" si="1"/>
        <v>2.3378995433789955E-2</v>
      </c>
      <c r="E9" s="218">
        <f t="shared" si="1"/>
        <v>0.15686274509803921</v>
      </c>
      <c r="F9" s="218">
        <f t="shared" si="1"/>
        <v>2.8070175438596492E-2</v>
      </c>
      <c r="G9" s="218">
        <f t="shared" si="1"/>
        <v>2.8070175438596492E-2</v>
      </c>
      <c r="H9" s="218"/>
      <c r="I9" s="218"/>
      <c r="J9" s="31" t="s">
        <v>100</v>
      </c>
      <c r="K9" s="218">
        <f>(IF(K77=0,0,((K5/K77))*K8))</f>
        <v>0.18390804597701149</v>
      </c>
      <c r="L9" s="218">
        <f>(IF(L77=0,0,((L5/L77))*L8))</f>
        <v>9.2307692307692299E-2</v>
      </c>
      <c r="M9" s="26"/>
    </row>
    <row r="10" spans="1:13">
      <c r="A10" s="31" t="s">
        <v>60</v>
      </c>
      <c r="B10" s="217">
        <f>'User Input Traffic'!G10</f>
        <v>0.02</v>
      </c>
      <c r="C10" s="217">
        <f>'User Input Traffic'!F10</f>
        <v>0.02</v>
      </c>
      <c r="D10" s="217">
        <f>'User Input Traffic'!E10</f>
        <v>0.02</v>
      </c>
      <c r="E10" s="217">
        <f>'User Input Traffic'!D10</f>
        <v>0.02</v>
      </c>
      <c r="F10" s="217">
        <f>'User Input Traffic'!C10</f>
        <v>0.02</v>
      </c>
      <c r="G10" s="217">
        <f>'User Input Traffic'!B10</f>
        <v>0.02</v>
      </c>
      <c r="H10" s="218"/>
      <c r="I10" s="218"/>
      <c r="J10" s="31" t="s">
        <v>60</v>
      </c>
      <c r="K10" s="217">
        <f>'User Input Traffic'!E10</f>
        <v>0.02</v>
      </c>
      <c r="L10" s="217">
        <f>'User Input Traffic'!F10</f>
        <v>0.02</v>
      </c>
      <c r="M10" s="26"/>
    </row>
    <row r="11" spans="1:13">
      <c r="A11" s="31" t="s">
        <v>101</v>
      </c>
      <c r="B11" s="218">
        <f t="shared" ref="B11:G11" si="2">IF(B77=0,0,(B5/B77))*B10</f>
        <v>1.7543859649122807E-3</v>
      </c>
      <c r="C11" s="218">
        <f t="shared" si="2"/>
        <v>1.7543859649122807E-3</v>
      </c>
      <c r="D11" s="218">
        <f t="shared" si="2"/>
        <v>1.4611872146118722E-3</v>
      </c>
      <c r="E11" s="218">
        <f t="shared" si="2"/>
        <v>9.8039215686274508E-3</v>
      </c>
      <c r="F11" s="218">
        <f t="shared" si="2"/>
        <v>1.7543859649122807E-3</v>
      </c>
      <c r="G11" s="218">
        <f t="shared" si="2"/>
        <v>1.7543859649122807E-3</v>
      </c>
      <c r="H11" s="218"/>
      <c r="I11" s="218"/>
      <c r="J11" s="31" t="s">
        <v>101</v>
      </c>
      <c r="K11" s="218">
        <f>IF(K77=0,0,(K5/K77))*K10</f>
        <v>1.1494252873563218E-2</v>
      </c>
      <c r="L11" s="218">
        <f>IF(L77=0,0,(L5/L77))*L10</f>
        <v>5.7692307692307687E-3</v>
      </c>
      <c r="M11" s="26"/>
    </row>
    <row r="12" spans="1:13">
      <c r="A12" s="31"/>
      <c r="B12" s="219"/>
      <c r="C12" s="219"/>
      <c r="D12" s="219"/>
      <c r="E12" s="219"/>
      <c r="F12" s="219"/>
      <c r="G12" s="219"/>
      <c r="H12" s="219"/>
      <c r="I12" s="219"/>
      <c r="J12" s="31"/>
      <c r="K12" s="219"/>
      <c r="L12" s="219"/>
      <c r="M12" s="26"/>
    </row>
    <row r="13" spans="1:13">
      <c r="A13" s="31" t="s">
        <v>91</v>
      </c>
      <c r="B13" s="214">
        <f>'User Input Traffic'!G14</f>
        <v>200000</v>
      </c>
      <c r="C13" s="214">
        <f>'User Input Traffic'!F14</f>
        <v>200000</v>
      </c>
      <c r="D13" s="214">
        <f>'User Input Traffic'!E14</f>
        <v>500000</v>
      </c>
      <c r="E13" s="214">
        <f>'User Input Traffic'!D14</f>
        <v>200000</v>
      </c>
      <c r="F13" s="214">
        <f>'User Input Traffic'!C14</f>
        <v>200000</v>
      </c>
      <c r="G13" s="214">
        <f>'User Input Traffic'!B14</f>
        <v>200000</v>
      </c>
      <c r="H13" s="214">
        <f>SUM(B13:G13)</f>
        <v>1500000</v>
      </c>
      <c r="I13" s="213"/>
      <c r="J13" s="31" t="s">
        <v>91</v>
      </c>
      <c r="K13" s="214">
        <f>'User Input Traffic'!I14</f>
        <v>500000</v>
      </c>
      <c r="L13" s="214">
        <f>'User Input Traffic'!J14</f>
        <v>500000</v>
      </c>
      <c r="M13" s="26"/>
    </row>
    <row r="14" spans="1:13">
      <c r="A14" s="31" t="s">
        <v>22</v>
      </c>
      <c r="B14" s="215">
        <f>SUM(B13*'User Input Traffic'!G15)</f>
        <v>3000</v>
      </c>
      <c r="C14" s="215">
        <f>C13*'User Input Traffic'!F15</f>
        <v>3000</v>
      </c>
      <c r="D14" s="215">
        <f>D13*'User Input Traffic'!E15</f>
        <v>7500</v>
      </c>
      <c r="E14" s="215">
        <f>E13*'User Input Traffic'!D15</f>
        <v>3000</v>
      </c>
      <c r="F14" s="215">
        <f>F13*'User Input Traffic'!C15</f>
        <v>3000</v>
      </c>
      <c r="G14" s="215">
        <f>G13*'User Input Traffic'!B15</f>
        <v>3000</v>
      </c>
      <c r="H14" s="215">
        <f>SUM(B14:G14)</f>
        <v>22500</v>
      </c>
      <c r="I14" s="215"/>
      <c r="J14" s="31" t="s">
        <v>22</v>
      </c>
      <c r="K14" s="215">
        <f>SUM(K13*'User Input Traffic'!I15)</f>
        <v>5000</v>
      </c>
      <c r="L14" s="215">
        <f>SUM(L13*'User Input Traffic'!J15)</f>
        <v>5000</v>
      </c>
      <c r="M14" s="26"/>
    </row>
    <row r="15" spans="1:13">
      <c r="A15" s="31" t="s">
        <v>58</v>
      </c>
      <c r="B15" s="215">
        <f>SUM(B14*100%)</f>
        <v>3000</v>
      </c>
      <c r="C15" s="215">
        <f>C14*100%</f>
        <v>3000</v>
      </c>
      <c r="D15" s="215">
        <f>D14*100%</f>
        <v>7500</v>
      </c>
      <c r="E15" s="215">
        <f>E14*100%</f>
        <v>3000</v>
      </c>
      <c r="F15" s="215">
        <f>F14*100%</f>
        <v>3000</v>
      </c>
      <c r="G15" s="215">
        <f>G14*100%</f>
        <v>3000</v>
      </c>
      <c r="H15" s="215">
        <f>SUM(B15:G15)</f>
        <v>22500</v>
      </c>
      <c r="I15" s="215"/>
      <c r="J15" s="31" t="s">
        <v>58</v>
      </c>
      <c r="K15" s="215">
        <f>SUM(K14*100%)</f>
        <v>5000</v>
      </c>
      <c r="L15" s="215">
        <f>SUM(L14*100%)</f>
        <v>5000</v>
      </c>
      <c r="M15" s="26"/>
    </row>
    <row r="16" spans="1:13">
      <c r="A16" s="31" t="s">
        <v>73</v>
      </c>
      <c r="B16" s="225">
        <f>B14*'User Input Traffic'!G18</f>
        <v>150</v>
      </c>
      <c r="C16" s="225">
        <f>C14*'User Input Traffic'!F18</f>
        <v>150</v>
      </c>
      <c r="D16" s="225">
        <f>D14*'User Input Traffic'!E18</f>
        <v>375</v>
      </c>
      <c r="E16" s="225">
        <f>E14*'User Input Traffic'!D18</f>
        <v>150</v>
      </c>
      <c r="F16" s="225">
        <f>F14*'User Input Traffic'!C18</f>
        <v>150</v>
      </c>
      <c r="G16" s="225">
        <f>G14*'User Input Traffic'!B18</f>
        <v>150</v>
      </c>
      <c r="H16" s="225">
        <f>SUM(B16:G16)</f>
        <v>1125</v>
      </c>
      <c r="I16" s="225"/>
      <c r="J16" s="31" t="s">
        <v>73</v>
      </c>
      <c r="K16" s="225">
        <f>K14*'User Input Traffic'!I18</f>
        <v>250</v>
      </c>
      <c r="L16" s="225">
        <f>L14*'User Input Traffic'!J18</f>
        <v>250</v>
      </c>
      <c r="M16" s="26"/>
    </row>
    <row r="17" spans="1:13">
      <c r="A17" s="31" t="s">
        <v>55</v>
      </c>
      <c r="B17" s="215">
        <f>SUM(B15) *'User Input Pricing'!B102</f>
        <v>12000</v>
      </c>
      <c r="C17" s="215">
        <f>C15*'User Input Pricing'!B102</f>
        <v>12000</v>
      </c>
      <c r="D17" s="215">
        <f>D15*'User Input Pricing'!B102</f>
        <v>30000</v>
      </c>
      <c r="E17" s="215">
        <f>E15*'User Input Pricing'!B102</f>
        <v>12000</v>
      </c>
      <c r="F17" s="215">
        <f>F15*'User Input Pricing'!B102</f>
        <v>12000</v>
      </c>
      <c r="G17" s="215">
        <f>G15*'User Input Pricing'!B102</f>
        <v>12000</v>
      </c>
      <c r="H17" s="215">
        <f>SUM(B17:G17)</f>
        <v>90000</v>
      </c>
      <c r="I17" s="215"/>
      <c r="J17" s="31" t="s">
        <v>55</v>
      </c>
      <c r="K17" s="215">
        <f>SUM(K15) *'User Input Pricing'!$B102</f>
        <v>20000</v>
      </c>
      <c r="L17" s="215">
        <f>SUM(L15) *'User Input Pricing'!$B102</f>
        <v>20000</v>
      </c>
      <c r="M17" s="26"/>
    </row>
    <row r="18" spans="1:13">
      <c r="A18" s="31" t="s">
        <v>68</v>
      </c>
      <c r="B18" s="217">
        <f>'User Input Traffic'!G16</f>
        <v>0.32</v>
      </c>
      <c r="C18" s="217">
        <f>'User Input Traffic'!F16</f>
        <v>0.32</v>
      </c>
      <c r="D18" s="217">
        <f>'User Input Traffic'!E16</f>
        <v>0.32</v>
      </c>
      <c r="E18" s="217">
        <f>'User Input Traffic'!D16</f>
        <v>0.32</v>
      </c>
      <c r="F18" s="217">
        <f>'User Input Traffic'!C16</f>
        <v>0.32</v>
      </c>
      <c r="G18" s="217">
        <f>'User Input Traffic'!B16</f>
        <v>0.32</v>
      </c>
      <c r="H18" s="218"/>
      <c r="I18" s="218"/>
      <c r="J18" s="31" t="s">
        <v>68</v>
      </c>
      <c r="K18" s="217">
        <f>'User Input Traffic'!I16</f>
        <v>0.32</v>
      </c>
      <c r="L18" s="217">
        <f>'User Input Traffic'!J16</f>
        <v>0.32</v>
      </c>
      <c r="M18" s="26"/>
    </row>
    <row r="19" spans="1:13">
      <c r="A19" s="31" t="s">
        <v>100</v>
      </c>
      <c r="B19" s="218">
        <f t="shared" ref="B19:G19" si="3">(IF(B77=0,0,((B15/B77))*B18))</f>
        <v>8.4210526315789472E-3</v>
      </c>
      <c r="C19" s="218">
        <f t="shared" si="3"/>
        <v>8.4210526315789472E-3</v>
      </c>
      <c r="D19" s="218">
        <f t="shared" si="3"/>
        <v>4.3835616438356161E-3</v>
      </c>
      <c r="E19" s="218">
        <f t="shared" si="3"/>
        <v>4.7058823529411769E-3</v>
      </c>
      <c r="F19" s="218">
        <f t="shared" si="3"/>
        <v>8.4210526315789472E-3</v>
      </c>
      <c r="G19" s="218">
        <f t="shared" si="3"/>
        <v>8.4210526315789472E-3</v>
      </c>
      <c r="H19" s="218"/>
      <c r="I19" s="218"/>
      <c r="J19" s="31" t="s">
        <v>100</v>
      </c>
      <c r="K19" s="218">
        <f>(IF(K77=0,0,((K15/K77))*K18))</f>
        <v>4.5977011494252873E-3</v>
      </c>
      <c r="L19" s="218">
        <f>(IF(L77=0,0,((L15/L77))*L18))</f>
        <v>7.6923076923076927E-3</v>
      </c>
      <c r="M19" s="26"/>
    </row>
    <row r="20" spans="1:13">
      <c r="A20" s="31" t="s">
        <v>60</v>
      </c>
      <c r="B20" s="217">
        <f>'User Input Traffic'!G17</f>
        <v>1.4999999999999999E-2</v>
      </c>
      <c r="C20" s="217">
        <f>'User Input Traffic'!F17</f>
        <v>1.4999999999999999E-2</v>
      </c>
      <c r="D20" s="217">
        <f>'User Input Traffic'!E17</f>
        <v>1.4999999999999999E-2</v>
      </c>
      <c r="E20" s="217">
        <f>'User Input Traffic'!D17</f>
        <v>1.4999999999999999E-2</v>
      </c>
      <c r="F20" s="217">
        <f>'User Input Traffic'!C17</f>
        <v>1.4999999999999999E-2</v>
      </c>
      <c r="G20" s="217">
        <f>'User Input Traffic'!B17</f>
        <v>1.4999999999999999E-2</v>
      </c>
      <c r="H20" s="218"/>
      <c r="I20" s="218"/>
      <c r="J20" s="31" t="s">
        <v>60</v>
      </c>
      <c r="K20" s="217">
        <f>'User Input Traffic'!I17</f>
        <v>0.01</v>
      </c>
      <c r="L20" s="217">
        <f>'User Input Traffic'!J17</f>
        <v>0.01</v>
      </c>
      <c r="M20" s="26"/>
    </row>
    <row r="21" spans="1:13">
      <c r="A21" s="31" t="s">
        <v>101</v>
      </c>
      <c r="B21" s="218">
        <f t="shared" ref="B21:G21" si="4">(IF(B77=0,0,((B15/B77))*B20))</f>
        <v>3.9473684210526309E-4</v>
      </c>
      <c r="C21" s="218">
        <f t="shared" si="4"/>
        <v>3.9473684210526309E-4</v>
      </c>
      <c r="D21" s="218">
        <f t="shared" si="4"/>
        <v>2.0547945205479451E-4</v>
      </c>
      <c r="E21" s="218">
        <f t="shared" si="4"/>
        <v>2.2058823529411763E-4</v>
      </c>
      <c r="F21" s="218">
        <f t="shared" si="4"/>
        <v>3.9473684210526309E-4</v>
      </c>
      <c r="G21" s="218">
        <f t="shared" si="4"/>
        <v>3.9473684210526309E-4</v>
      </c>
      <c r="H21" s="218"/>
      <c r="I21" s="218"/>
      <c r="J21" s="31" t="s">
        <v>101</v>
      </c>
      <c r="K21" s="218">
        <f>(IF(K77=0,0,((K15/K77))*K20))</f>
        <v>1.4367816091954023E-4</v>
      </c>
      <c r="L21" s="218">
        <f>(IF(L77=0,0,((L15/L77))*L20))</f>
        <v>2.403846153846154E-4</v>
      </c>
      <c r="M21" s="26"/>
    </row>
    <row r="22" spans="1:13">
      <c r="B22" s="220"/>
      <c r="C22" s="220"/>
      <c r="D22" s="220"/>
      <c r="E22" s="220"/>
      <c r="F22" s="220"/>
      <c r="G22" s="220"/>
      <c r="H22" s="220"/>
      <c r="I22" s="220"/>
      <c r="K22" s="220"/>
      <c r="L22" s="220"/>
      <c r="M22" s="26"/>
    </row>
    <row r="23" spans="1:13">
      <c r="A23" s="13" t="s">
        <v>51</v>
      </c>
      <c r="B23" s="214">
        <f>'User Input Traffic'!G21</f>
        <v>200000</v>
      </c>
      <c r="C23" s="214">
        <f>'User Input Traffic'!F21</f>
        <v>200000</v>
      </c>
      <c r="D23" s="214">
        <f>'User Input Traffic'!E21</f>
        <v>500000</v>
      </c>
      <c r="E23" s="214">
        <f>'User Input Traffic'!D21</f>
        <v>200000</v>
      </c>
      <c r="F23" s="214">
        <f>'User Input Traffic'!C21</f>
        <v>200000</v>
      </c>
      <c r="G23" s="214">
        <f>'User Input Traffic'!B21</f>
        <v>200000</v>
      </c>
      <c r="H23" s="214">
        <f>SUM(B23:G23)</f>
        <v>1500000</v>
      </c>
      <c r="I23" s="213"/>
      <c r="J23" s="13" t="s">
        <v>51</v>
      </c>
      <c r="K23" s="214">
        <f>'User Input Traffic'!I21</f>
        <v>500000</v>
      </c>
      <c r="L23" s="214">
        <f>'User Input Traffic'!J21</f>
        <v>500000</v>
      </c>
      <c r="M23" s="26"/>
    </row>
    <row r="24" spans="1:13">
      <c r="A24" s="13" t="s">
        <v>22</v>
      </c>
      <c r="B24" s="215">
        <f>SUM(B23*'User Input Traffic'!G22)</f>
        <v>2000</v>
      </c>
      <c r="C24" s="215">
        <f>C23*'User Input Traffic'!F22</f>
        <v>2000</v>
      </c>
      <c r="D24" s="215">
        <f>D23*'User Input Traffic'!E22</f>
        <v>5000</v>
      </c>
      <c r="E24" s="215">
        <f>E23*'User Input Traffic'!D22</f>
        <v>2000</v>
      </c>
      <c r="F24" s="215">
        <f>F23*'User Input Traffic'!C22</f>
        <v>2000</v>
      </c>
      <c r="G24" s="215">
        <f>G23*'User Input Traffic'!B22</f>
        <v>2000</v>
      </c>
      <c r="H24" s="215">
        <f>SUM(B24:G24)</f>
        <v>15000</v>
      </c>
      <c r="I24" s="215"/>
      <c r="J24" s="13" t="s">
        <v>22</v>
      </c>
      <c r="K24" s="215">
        <f>K23*'User Input Traffic'!I8</f>
        <v>10000</v>
      </c>
      <c r="L24" s="215">
        <f>L23*'User Input Traffic'!J8</f>
        <v>10000</v>
      </c>
      <c r="M24" s="26"/>
    </row>
    <row r="25" spans="1:13">
      <c r="A25" s="13" t="s">
        <v>58</v>
      </c>
      <c r="B25" s="215">
        <f>SUM(B24*100%)</f>
        <v>2000</v>
      </c>
      <c r="C25" s="215">
        <f>C24*100%</f>
        <v>2000</v>
      </c>
      <c r="D25" s="215">
        <f>D24*100%</f>
        <v>5000</v>
      </c>
      <c r="E25" s="215">
        <f>E24*100%</f>
        <v>2000</v>
      </c>
      <c r="F25" s="215">
        <f>F24*100%</f>
        <v>2000</v>
      </c>
      <c r="G25" s="215">
        <f>G24*100%</f>
        <v>2000</v>
      </c>
      <c r="H25" s="215">
        <f>SUM(B25:G25)</f>
        <v>15000</v>
      </c>
      <c r="I25" s="215"/>
      <c r="J25" s="13" t="s">
        <v>58</v>
      </c>
      <c r="K25" s="215">
        <f>SUM(K24*100%)</f>
        <v>10000</v>
      </c>
      <c r="L25" s="215">
        <f>SUM(L24*100%)</f>
        <v>10000</v>
      </c>
      <c r="M25" s="26"/>
    </row>
    <row r="26" spans="1:13">
      <c r="A26" s="13" t="s">
        <v>73</v>
      </c>
      <c r="B26" s="225">
        <f>B24*'User Input Traffic'!G25</f>
        <v>100</v>
      </c>
      <c r="C26" s="225">
        <f>C24*'User Input Traffic'!F25</f>
        <v>100</v>
      </c>
      <c r="D26" s="225">
        <f>D24*'User Input Traffic'!E25</f>
        <v>250</v>
      </c>
      <c r="E26" s="225">
        <f>E24*'User Input Traffic'!D25</f>
        <v>100</v>
      </c>
      <c r="F26" s="225">
        <f>F24*'User Input Traffic'!C25</f>
        <v>100</v>
      </c>
      <c r="G26" s="225">
        <f>G24*'User Input Traffic'!B25</f>
        <v>100</v>
      </c>
      <c r="H26" s="225">
        <f>SUM(B26:G26)</f>
        <v>750</v>
      </c>
      <c r="I26" s="225"/>
      <c r="J26" s="13" t="s">
        <v>73</v>
      </c>
      <c r="K26" s="225">
        <f>K24*'User Input Traffic'!I18</f>
        <v>500</v>
      </c>
      <c r="L26" s="225">
        <f>L24*'User Input Traffic'!J18</f>
        <v>500</v>
      </c>
      <c r="M26" s="26"/>
    </row>
    <row r="27" spans="1:13">
      <c r="A27" s="13" t="s">
        <v>55</v>
      </c>
      <c r="B27" s="215">
        <f>SUM(B25) *'User Input Pricing'!B102</f>
        <v>8000</v>
      </c>
      <c r="C27" s="215">
        <f>C25*'User Input Pricing'!B102</f>
        <v>8000</v>
      </c>
      <c r="D27" s="215">
        <f>D25*'User Input Pricing'!B102</f>
        <v>20000</v>
      </c>
      <c r="E27" s="215">
        <f>E25*'User Input Pricing'!B102</f>
        <v>8000</v>
      </c>
      <c r="F27" s="215">
        <f>F25*'User Input Pricing'!B102</f>
        <v>8000</v>
      </c>
      <c r="G27" s="215">
        <f>G25*'User Input Pricing'!B102</f>
        <v>8000</v>
      </c>
      <c r="H27" s="215">
        <f>SUM(B27:G27)</f>
        <v>60000</v>
      </c>
      <c r="I27" s="215"/>
      <c r="J27" s="13" t="s">
        <v>55</v>
      </c>
      <c r="K27" s="215">
        <f>K25*'User Input Pricing'!$B102</f>
        <v>40000</v>
      </c>
      <c r="L27" s="215">
        <f>L25*'User Input Pricing'!$B102</f>
        <v>40000</v>
      </c>
      <c r="M27" s="26"/>
    </row>
    <row r="28" spans="1:13">
      <c r="A28" s="13" t="s">
        <v>68</v>
      </c>
      <c r="B28" s="217">
        <f>'User Input Traffic'!G23</f>
        <v>0.35</v>
      </c>
      <c r="C28" s="217">
        <f>'User Input Traffic'!F23</f>
        <v>0.35</v>
      </c>
      <c r="D28" s="217">
        <f>'User Input Traffic'!E23</f>
        <v>0.35</v>
      </c>
      <c r="E28" s="217">
        <f>'User Input Traffic'!D23</f>
        <v>0.35</v>
      </c>
      <c r="F28" s="217">
        <f>'User Input Traffic'!C23</f>
        <v>0.35</v>
      </c>
      <c r="G28" s="217">
        <f>'User Input Traffic'!B23</f>
        <v>0.35</v>
      </c>
      <c r="H28" s="218"/>
      <c r="I28" s="218"/>
      <c r="J28" s="13" t="s">
        <v>68</v>
      </c>
      <c r="K28" s="217">
        <f>'User Input Traffic'!I23</f>
        <v>0.32</v>
      </c>
      <c r="L28" s="217">
        <f>'User Input Traffic'!J23</f>
        <v>0.32</v>
      </c>
      <c r="M28" s="26"/>
    </row>
    <row r="29" spans="1:13">
      <c r="A29" s="31" t="s">
        <v>100</v>
      </c>
      <c r="B29" s="218">
        <f t="shared" ref="B29:G29" si="5">(IF(B77=0,0,((B25/B77))*B28))</f>
        <v>6.1403508771929816E-3</v>
      </c>
      <c r="C29" s="218">
        <f t="shared" si="5"/>
        <v>6.1403508771929816E-3</v>
      </c>
      <c r="D29" s="218">
        <f t="shared" si="5"/>
        <v>3.1963470319634701E-3</v>
      </c>
      <c r="E29" s="218">
        <f t="shared" si="5"/>
        <v>3.4313725490196074E-3</v>
      </c>
      <c r="F29" s="218">
        <f t="shared" si="5"/>
        <v>6.1403508771929816E-3</v>
      </c>
      <c r="G29" s="218">
        <f t="shared" si="5"/>
        <v>6.1403508771929816E-3</v>
      </c>
      <c r="H29" s="218"/>
      <c r="I29" s="218"/>
      <c r="J29" s="31" t="s">
        <v>100</v>
      </c>
      <c r="K29" s="218">
        <f>(IF(K77=0,0,((K25/K77))*K28))</f>
        <v>9.1954022988505746E-3</v>
      </c>
      <c r="L29" s="218">
        <f>(IF(L77=0,0,((L25/L77))*L28))</f>
        <v>1.5384615384615385E-2</v>
      </c>
      <c r="M29" s="26"/>
    </row>
    <row r="30" spans="1:13">
      <c r="A30" s="13" t="s">
        <v>60</v>
      </c>
      <c r="B30" s="217">
        <f>'User Input Traffic'!G24</f>
        <v>0.02</v>
      </c>
      <c r="C30" s="217">
        <f>'User Input Traffic'!F24</f>
        <v>0.02</v>
      </c>
      <c r="D30" s="217">
        <f>'User Input Traffic'!E31</f>
        <v>0.02</v>
      </c>
      <c r="E30" s="217">
        <f>'User Input Traffic'!D24</f>
        <v>0.02</v>
      </c>
      <c r="F30" s="217">
        <f>'User Input Traffic'!C24</f>
        <v>0.02</v>
      </c>
      <c r="G30" s="217">
        <f>'User Input Traffic'!B24</f>
        <v>0.02</v>
      </c>
      <c r="H30" s="218"/>
      <c r="I30" s="218"/>
      <c r="J30" s="13" t="s">
        <v>60</v>
      </c>
      <c r="K30" s="217">
        <f>'User Input Traffic'!I10</f>
        <v>0.01</v>
      </c>
      <c r="L30" s="217">
        <f>'User Input Traffic'!J10</f>
        <v>0.01</v>
      </c>
      <c r="M30" s="26"/>
    </row>
    <row r="31" spans="1:13">
      <c r="A31" s="31" t="s">
        <v>101</v>
      </c>
      <c r="B31" s="218">
        <f t="shared" ref="B31:G31" si="6">(IF(B77=0,0,((B25/B77))*B30))</f>
        <v>3.5087719298245611E-4</v>
      </c>
      <c r="C31" s="218">
        <f t="shared" si="6"/>
        <v>3.5087719298245611E-4</v>
      </c>
      <c r="D31" s="218">
        <f t="shared" si="6"/>
        <v>1.8264840182648402E-4</v>
      </c>
      <c r="E31" s="218">
        <f t="shared" si="6"/>
        <v>1.9607843137254901E-4</v>
      </c>
      <c r="F31" s="218">
        <f t="shared" si="6"/>
        <v>3.5087719298245611E-4</v>
      </c>
      <c r="G31" s="218">
        <f t="shared" si="6"/>
        <v>3.5087719298245611E-4</v>
      </c>
      <c r="H31" s="218"/>
      <c r="I31" s="218"/>
      <c r="J31" s="31" t="s">
        <v>101</v>
      </c>
      <c r="K31" s="218">
        <f>(IF(K77=0,0,((K25/K77))*K30))</f>
        <v>2.8735632183908046E-4</v>
      </c>
      <c r="L31" s="218">
        <f>(IF(L77=0,0,((L25/L77))*L30))</f>
        <v>4.807692307692308E-4</v>
      </c>
      <c r="M31" s="26"/>
    </row>
    <row r="32" spans="1:13">
      <c r="A32" s="2"/>
      <c r="B32" s="221"/>
      <c r="C32" s="221"/>
      <c r="D32" s="221"/>
      <c r="E32" s="221"/>
      <c r="F32" s="221"/>
      <c r="G32" s="221"/>
      <c r="H32" s="221"/>
      <c r="I32" s="221"/>
      <c r="J32" s="2"/>
      <c r="K32" s="221"/>
      <c r="L32" s="221"/>
      <c r="M32" s="26"/>
    </row>
    <row r="33" spans="1:13">
      <c r="A33" s="13" t="s">
        <v>52</v>
      </c>
      <c r="B33" s="214">
        <f>'User Input Traffic'!G28</f>
        <v>500000</v>
      </c>
      <c r="C33" s="214">
        <f>'User Input Traffic'!F28</f>
        <v>500000</v>
      </c>
      <c r="D33" s="214">
        <f>'User Input Traffic'!E28</f>
        <v>500000</v>
      </c>
      <c r="E33" s="214">
        <f>'User Input Traffic'!D28</f>
        <v>500000</v>
      </c>
      <c r="F33" s="214">
        <f>'User Input Traffic'!C28</f>
        <v>500000</v>
      </c>
      <c r="G33" s="214">
        <f>'User Input Traffic'!B28</f>
        <v>500000</v>
      </c>
      <c r="H33" s="214">
        <f>SUM(B33:G33)</f>
        <v>3000000</v>
      </c>
      <c r="I33" s="213"/>
      <c r="J33" s="13" t="s">
        <v>52</v>
      </c>
      <c r="K33" s="214">
        <f>'User Input Traffic'!I28</f>
        <v>2000000</v>
      </c>
      <c r="L33" s="214">
        <f>'User Input Traffic'!J28</f>
        <v>2000000</v>
      </c>
      <c r="M33" s="26"/>
    </row>
    <row r="34" spans="1:13">
      <c r="A34" s="13" t="s">
        <v>22</v>
      </c>
      <c r="B34" s="215">
        <f>SUM(B33*'User Input Traffic'!G29)</f>
        <v>5000</v>
      </c>
      <c r="C34" s="215">
        <f>C33*'User Input Traffic'!F29</f>
        <v>5000</v>
      </c>
      <c r="D34" s="215">
        <f>D33*'User Input Traffic'!E29</f>
        <v>5000</v>
      </c>
      <c r="E34" s="215">
        <f>E33*'User Input Traffic'!D29</f>
        <v>5000</v>
      </c>
      <c r="F34" s="215">
        <f>F33*'User Input Traffic'!C29</f>
        <v>5000</v>
      </c>
      <c r="G34" s="215">
        <f>G33*'User Input Traffic'!B29</f>
        <v>5000</v>
      </c>
      <c r="H34" s="215">
        <f>SUM(B34:G34)</f>
        <v>30000</v>
      </c>
      <c r="I34" s="215"/>
      <c r="J34" s="13" t="s">
        <v>22</v>
      </c>
      <c r="K34" s="215">
        <f>K33*'User Input Traffic'!I29</f>
        <v>20000</v>
      </c>
      <c r="L34" s="215">
        <f>L33*'User Input Traffic'!J29</f>
        <v>20000</v>
      </c>
      <c r="M34" s="26"/>
    </row>
    <row r="35" spans="1:13">
      <c r="A35" s="13" t="s">
        <v>58</v>
      </c>
      <c r="B35" s="215">
        <f>SUM(B34*100%)</f>
        <v>5000</v>
      </c>
      <c r="C35" s="215">
        <f>C34*100%</f>
        <v>5000</v>
      </c>
      <c r="D35" s="215">
        <f>D34*100%</f>
        <v>5000</v>
      </c>
      <c r="E35" s="215">
        <f>E34*100%</f>
        <v>5000</v>
      </c>
      <c r="F35" s="215">
        <f>F34*100%</f>
        <v>5000</v>
      </c>
      <c r="G35" s="215">
        <f>G34*100%</f>
        <v>5000</v>
      </c>
      <c r="H35" s="215">
        <f>SUM(B35:G35)</f>
        <v>30000</v>
      </c>
      <c r="I35" s="215"/>
      <c r="J35" s="13" t="s">
        <v>58</v>
      </c>
      <c r="K35" s="215">
        <f>SUM(K34*100%)</f>
        <v>20000</v>
      </c>
      <c r="L35" s="215">
        <f>SUM(L34*100%)</f>
        <v>20000</v>
      </c>
      <c r="M35" s="26"/>
    </row>
    <row r="36" spans="1:13">
      <c r="A36" s="13" t="s">
        <v>73</v>
      </c>
      <c r="B36" s="225">
        <f>B34*'User Input Traffic'!G32</f>
        <v>500</v>
      </c>
      <c r="C36" s="225">
        <f>C34*'User Input Traffic'!F32</f>
        <v>500</v>
      </c>
      <c r="D36" s="225">
        <f>D34*'User Input Traffic'!E32</f>
        <v>500</v>
      </c>
      <c r="E36" s="225">
        <f>E34*'User Input Traffic'!D32</f>
        <v>500</v>
      </c>
      <c r="F36" s="225">
        <f>F34*'User Input Traffic'!C32</f>
        <v>500</v>
      </c>
      <c r="G36" s="225">
        <f>G34*'User Input Traffic'!B32</f>
        <v>500</v>
      </c>
      <c r="H36" s="225">
        <f>SUM(B36:G36)</f>
        <v>3000</v>
      </c>
      <c r="I36" s="225"/>
      <c r="J36" s="13" t="s">
        <v>73</v>
      </c>
      <c r="K36" s="225">
        <f>K34*'User Input Traffic'!I32</f>
        <v>2000</v>
      </c>
      <c r="L36" s="225">
        <f>L34*'User Input Traffic'!J32</f>
        <v>2000</v>
      </c>
      <c r="M36" s="26"/>
    </row>
    <row r="37" spans="1:13">
      <c r="A37" s="13" t="s">
        <v>55</v>
      </c>
      <c r="B37" s="215">
        <f>SUM(B35) *'User Input Pricing'!B102</f>
        <v>20000</v>
      </c>
      <c r="C37" s="215">
        <f>C35*'User Input Pricing'!B102</f>
        <v>20000</v>
      </c>
      <c r="D37" s="215">
        <f>D35*'User Input Pricing'!B102</f>
        <v>20000</v>
      </c>
      <c r="E37" s="215">
        <f>E35*'User Input Pricing'!B102</f>
        <v>20000</v>
      </c>
      <c r="F37" s="215">
        <f>F35*'User Input Pricing'!B102</f>
        <v>20000</v>
      </c>
      <c r="G37" s="215">
        <f>G35*'User Input Pricing'!B102</f>
        <v>20000</v>
      </c>
      <c r="H37" s="215">
        <f>SUM(B37:G37)</f>
        <v>120000</v>
      </c>
      <c r="I37" s="215"/>
      <c r="J37" s="13" t="s">
        <v>55</v>
      </c>
      <c r="K37" s="215">
        <f>K35*'User Input Pricing'!$B102</f>
        <v>80000</v>
      </c>
      <c r="L37" s="215">
        <f>L35*'User Input Pricing'!$B102</f>
        <v>80000</v>
      </c>
      <c r="M37" s="26"/>
    </row>
    <row r="38" spans="1:13">
      <c r="A38" s="13" t="s">
        <v>68</v>
      </c>
      <c r="B38" s="217">
        <f>'User Input Traffic'!G30</f>
        <v>0.32</v>
      </c>
      <c r="C38" s="217">
        <f>'User Input Traffic'!F30</f>
        <v>0.32</v>
      </c>
      <c r="D38" s="217">
        <f>'User Input Traffic'!E30</f>
        <v>0.32</v>
      </c>
      <c r="E38" s="217">
        <f>'User Input Traffic'!D30</f>
        <v>0.32</v>
      </c>
      <c r="F38" s="217">
        <f>'User Input Traffic'!C30</f>
        <v>0.32</v>
      </c>
      <c r="G38" s="217">
        <f>'User Input Traffic'!B30</f>
        <v>0.32</v>
      </c>
      <c r="H38" s="218"/>
      <c r="I38" s="218"/>
      <c r="J38" s="13" t="s">
        <v>68</v>
      </c>
      <c r="K38" s="217">
        <f>'User Input Traffic'!I30</f>
        <v>0.32</v>
      </c>
      <c r="L38" s="217">
        <f>'User Input Traffic'!J30</f>
        <v>0.32</v>
      </c>
      <c r="M38" s="26"/>
    </row>
    <row r="39" spans="1:13">
      <c r="A39" s="31" t="s">
        <v>100</v>
      </c>
      <c r="B39" s="218">
        <f t="shared" ref="B39:G39" si="7">(IF(B77=0,0,((B35/B77))*B38))</f>
        <v>1.4035087719298246E-2</v>
      </c>
      <c r="C39" s="218">
        <f t="shared" si="7"/>
        <v>1.4035087719298246E-2</v>
      </c>
      <c r="D39" s="218">
        <f t="shared" si="7"/>
        <v>2.9223744292237444E-3</v>
      </c>
      <c r="E39" s="218">
        <f t="shared" si="7"/>
        <v>7.8431372549019607E-3</v>
      </c>
      <c r="F39" s="218">
        <f t="shared" si="7"/>
        <v>1.4035087719298246E-2</v>
      </c>
      <c r="G39" s="218">
        <f t="shared" si="7"/>
        <v>1.4035087719298246E-2</v>
      </c>
      <c r="H39" s="218"/>
      <c r="I39" s="218"/>
      <c r="J39" s="31" t="s">
        <v>100</v>
      </c>
      <c r="K39" s="218">
        <f>(IF(K77=0,0,((K35/K77))*K38))</f>
        <v>1.8390804597701149E-2</v>
      </c>
      <c r="L39" s="218">
        <f>(IF(L77=0,0,((L35/L77))*L38))</f>
        <v>3.0769230769230771E-2</v>
      </c>
      <c r="M39" s="26"/>
    </row>
    <row r="40" spans="1:13">
      <c r="A40" s="13" t="s">
        <v>60</v>
      </c>
      <c r="B40" s="217">
        <f>'User Input Traffic'!G31</f>
        <v>0.02</v>
      </c>
      <c r="C40" s="217">
        <f>'User Input Traffic'!F31</f>
        <v>0.02</v>
      </c>
      <c r="D40" s="217">
        <f>'User Input Traffic'!E31</f>
        <v>0.02</v>
      </c>
      <c r="E40" s="217">
        <f>'User Input Traffic'!D31</f>
        <v>0.02</v>
      </c>
      <c r="F40" s="217">
        <f>'User Input Traffic'!C31</f>
        <v>0.02</v>
      </c>
      <c r="G40" s="217">
        <f>'User Input Traffic'!B31</f>
        <v>0.02</v>
      </c>
      <c r="H40" s="218"/>
      <c r="I40" s="218"/>
      <c r="J40" s="13" t="s">
        <v>60</v>
      </c>
      <c r="K40" s="217">
        <f>'User Input Traffic'!I31</f>
        <v>0.01</v>
      </c>
      <c r="L40" s="217">
        <f>'User Input Traffic'!J31</f>
        <v>0.01</v>
      </c>
      <c r="M40" s="26"/>
    </row>
    <row r="41" spans="1:13">
      <c r="A41" s="31" t="s">
        <v>101</v>
      </c>
      <c r="B41" s="218">
        <f t="shared" ref="B41:G41" si="8">(IF(B77=0,0,((B35/B77))*B40))</f>
        <v>8.7719298245614037E-4</v>
      </c>
      <c r="C41" s="218">
        <f t="shared" si="8"/>
        <v>8.7719298245614037E-4</v>
      </c>
      <c r="D41" s="218">
        <f t="shared" si="8"/>
        <v>1.8264840182648402E-4</v>
      </c>
      <c r="E41" s="218">
        <f t="shared" si="8"/>
        <v>4.9019607843137254E-4</v>
      </c>
      <c r="F41" s="218">
        <f t="shared" si="8"/>
        <v>8.7719298245614037E-4</v>
      </c>
      <c r="G41" s="218">
        <f t="shared" si="8"/>
        <v>8.7719298245614037E-4</v>
      </c>
      <c r="H41" s="218"/>
      <c r="I41" s="218"/>
      <c r="J41" s="31" t="s">
        <v>101</v>
      </c>
      <c r="K41" s="218">
        <f>(IF(K77=0,0,((K35/K77))*K40))</f>
        <v>5.7471264367816091E-4</v>
      </c>
      <c r="L41" s="218">
        <f>(IF(L77=0,0,((L35/L77))*L40))</f>
        <v>9.6153846153846159E-4</v>
      </c>
      <c r="M41" s="26"/>
    </row>
    <row r="42" spans="1:13">
      <c r="A42" s="2"/>
      <c r="B42" s="221"/>
      <c r="C42" s="221"/>
      <c r="D42" s="221"/>
      <c r="E42" s="221"/>
      <c r="F42" s="221"/>
      <c r="G42" s="221"/>
      <c r="H42" s="221"/>
      <c r="I42" s="221"/>
      <c r="J42" s="2"/>
      <c r="K42" s="221"/>
      <c r="L42" s="221"/>
      <c r="M42" s="26"/>
    </row>
    <row r="43" spans="1:13">
      <c r="A43" s="13" t="s">
        <v>57</v>
      </c>
      <c r="B43" s="214">
        <f>'User Input Traffic'!G35</f>
        <v>200000</v>
      </c>
      <c r="C43" s="214">
        <f>'User Input Traffic'!F35</f>
        <v>200000</v>
      </c>
      <c r="D43" s="214">
        <f>'User Input Traffic'!E35</f>
        <v>2000000</v>
      </c>
      <c r="E43" s="214">
        <f>'User Input Traffic'!D35</f>
        <v>200000</v>
      </c>
      <c r="F43" s="214">
        <f>'User Input Traffic'!C35</f>
        <v>200000</v>
      </c>
      <c r="G43" s="214">
        <f>'User Input Traffic'!B35</f>
        <v>200000</v>
      </c>
      <c r="H43" s="214">
        <f>SUM(B43:G43)</f>
        <v>3000000</v>
      </c>
      <c r="I43" s="213"/>
      <c r="J43" s="13" t="s">
        <v>57</v>
      </c>
      <c r="K43" s="214">
        <f>'User Input Traffic'!I35</f>
        <v>300000</v>
      </c>
      <c r="L43" s="214">
        <f>'User Input Traffic'!J35</f>
        <v>300000</v>
      </c>
      <c r="M43" s="26"/>
    </row>
    <row r="44" spans="1:13">
      <c r="A44" s="13" t="s">
        <v>22</v>
      </c>
      <c r="B44" s="215">
        <f>SUM(B43*'User Input Traffic'!G36)</f>
        <v>4000</v>
      </c>
      <c r="C44" s="215">
        <f>C43*'User Input Traffic'!F36</f>
        <v>4000</v>
      </c>
      <c r="D44" s="215">
        <f>D43*'User Input Traffic'!E36</f>
        <v>40000</v>
      </c>
      <c r="E44" s="215">
        <f>E43*'User Input Traffic'!D36</f>
        <v>4000</v>
      </c>
      <c r="F44" s="215">
        <f>F43*'User Input Traffic'!C36</f>
        <v>4000</v>
      </c>
      <c r="G44" s="215">
        <f>G43*'User Input Traffic'!B36</f>
        <v>4000</v>
      </c>
      <c r="H44" s="215">
        <f>SUM(B44:G44)</f>
        <v>60000</v>
      </c>
      <c r="I44" s="215"/>
      <c r="J44" s="13" t="s">
        <v>22</v>
      </c>
      <c r="K44" s="215">
        <f>K43*'User Input Traffic'!I36</f>
        <v>3000</v>
      </c>
      <c r="L44" s="215">
        <f>L43*'User Input Traffic'!J36</f>
        <v>3000</v>
      </c>
      <c r="M44" s="26"/>
    </row>
    <row r="45" spans="1:13">
      <c r="A45" s="13" t="s">
        <v>58</v>
      </c>
      <c r="B45" s="215">
        <f>SUM(B44*100%)</f>
        <v>4000</v>
      </c>
      <c r="C45" s="215">
        <f>C44*100%</f>
        <v>4000</v>
      </c>
      <c r="D45" s="215">
        <f>D44*100%</f>
        <v>40000</v>
      </c>
      <c r="E45" s="215">
        <f>E44*100%</f>
        <v>4000</v>
      </c>
      <c r="F45" s="215">
        <f>F44*100%</f>
        <v>4000</v>
      </c>
      <c r="G45" s="215">
        <f>G44*100%</f>
        <v>4000</v>
      </c>
      <c r="H45" s="215">
        <f>SUM(B45:G45)</f>
        <v>60000</v>
      </c>
      <c r="I45" s="215"/>
      <c r="J45" s="13" t="s">
        <v>58</v>
      </c>
      <c r="K45" s="215">
        <f>SUM(K44*100%)</f>
        <v>3000</v>
      </c>
      <c r="L45" s="215">
        <f>SUM(L44*100%)</f>
        <v>3000</v>
      </c>
      <c r="M45" s="26"/>
    </row>
    <row r="46" spans="1:13">
      <c r="A46" s="13" t="s">
        <v>73</v>
      </c>
      <c r="B46" s="225">
        <f>B44*'User Input Traffic'!G39</f>
        <v>800</v>
      </c>
      <c r="C46" s="225">
        <f>C44*'User Input Traffic'!G39</f>
        <v>800</v>
      </c>
      <c r="D46" s="225">
        <f>D44*'User Input Traffic'!E39</f>
        <v>8000</v>
      </c>
      <c r="E46" s="225">
        <f>E44*'User Input Traffic'!D39</f>
        <v>800</v>
      </c>
      <c r="F46" s="225">
        <f>F44*'User Input Traffic'!C39</f>
        <v>800</v>
      </c>
      <c r="G46" s="225">
        <f>G44*'User Input Traffic'!B39</f>
        <v>800</v>
      </c>
      <c r="H46" s="225">
        <f>SUM(B46:G46)</f>
        <v>12000</v>
      </c>
      <c r="I46" s="225"/>
      <c r="J46" s="13" t="s">
        <v>73</v>
      </c>
      <c r="K46" s="225">
        <f>K44*'User Input Traffic'!I39</f>
        <v>600</v>
      </c>
      <c r="L46" s="225">
        <f>L44*'User Input Traffic'!J39</f>
        <v>600</v>
      </c>
      <c r="M46" s="26"/>
    </row>
    <row r="47" spans="1:13">
      <c r="A47" s="13" t="s">
        <v>55</v>
      </c>
      <c r="B47" s="215">
        <f>SUM(B45) *'User Input Pricing'!B102</f>
        <v>16000</v>
      </c>
      <c r="C47" s="215">
        <f>C45*'User Input Pricing'!B102</f>
        <v>16000</v>
      </c>
      <c r="D47" s="215">
        <f>D45*'User Input Pricing'!B102</f>
        <v>160000</v>
      </c>
      <c r="E47" s="215">
        <f>E45*'User Input Pricing'!B102</f>
        <v>16000</v>
      </c>
      <c r="F47" s="215">
        <f>F45*'User Input Pricing'!B102</f>
        <v>16000</v>
      </c>
      <c r="G47" s="215">
        <f>G45*'User Input Pricing'!B102</f>
        <v>16000</v>
      </c>
      <c r="H47" s="215">
        <f>SUM(B47:G47)</f>
        <v>240000</v>
      </c>
      <c r="I47" s="215"/>
      <c r="J47" s="13" t="s">
        <v>55</v>
      </c>
      <c r="K47" s="215">
        <f>K45*'User Input Pricing'!$B102</f>
        <v>12000</v>
      </c>
      <c r="L47" s="215">
        <f>L45*'User Input Pricing'!$B102</f>
        <v>12000</v>
      </c>
      <c r="M47" s="26"/>
    </row>
    <row r="48" spans="1:13">
      <c r="A48" s="13" t="s">
        <v>69</v>
      </c>
      <c r="B48" s="217">
        <f>'User Input Traffic'!G37</f>
        <v>0.4</v>
      </c>
      <c r="C48" s="217">
        <f>'User Input Traffic'!F37</f>
        <v>0.4</v>
      </c>
      <c r="D48" s="217">
        <f>'User Input Traffic'!E37</f>
        <v>0.4</v>
      </c>
      <c r="E48" s="217">
        <f>'User Input Traffic'!D37</f>
        <v>0.4</v>
      </c>
      <c r="F48" s="217">
        <f>'User Input Traffic'!C37</f>
        <v>0.4</v>
      </c>
      <c r="G48" s="217">
        <f>'User Input Traffic'!B37</f>
        <v>0.4</v>
      </c>
      <c r="H48" s="218"/>
      <c r="I48" s="218"/>
      <c r="J48" s="13" t="s">
        <v>69</v>
      </c>
      <c r="K48" s="217">
        <f>'User Input Traffic'!I37</f>
        <v>0.32</v>
      </c>
      <c r="L48" s="217">
        <f>'User Input Traffic'!J37</f>
        <v>0.32</v>
      </c>
      <c r="M48" s="26"/>
    </row>
    <row r="49" spans="1:13">
      <c r="A49" s="31" t="s">
        <v>100</v>
      </c>
      <c r="B49" s="218">
        <f t="shared" ref="B49:G49" si="9">(IF(B77=0,0,((B45/B77))*B48))</f>
        <v>1.4035087719298246E-2</v>
      </c>
      <c r="C49" s="218">
        <f t="shared" si="9"/>
        <v>1.4035087719298246E-2</v>
      </c>
      <c r="D49" s="218">
        <f t="shared" si="9"/>
        <v>2.9223744292237442E-2</v>
      </c>
      <c r="E49" s="218">
        <f t="shared" si="9"/>
        <v>7.8431372549019607E-3</v>
      </c>
      <c r="F49" s="218">
        <f t="shared" si="9"/>
        <v>1.4035087719298246E-2</v>
      </c>
      <c r="G49" s="218">
        <f t="shared" si="9"/>
        <v>1.4035087719298246E-2</v>
      </c>
      <c r="H49" s="218"/>
      <c r="I49" s="218"/>
      <c r="J49" s="31" t="s">
        <v>100</v>
      </c>
      <c r="K49" s="218">
        <f>(IF(K77=0,0,((K45/K77))*K48))</f>
        <v>2.7586206896551726E-3</v>
      </c>
      <c r="L49" s="218">
        <f>(IF(L77=0,0,((L45/L77))*L48))</f>
        <v>4.6153846153846158E-3</v>
      </c>
      <c r="M49" s="26"/>
    </row>
    <row r="50" spans="1:13">
      <c r="A50" s="13" t="s">
        <v>60</v>
      </c>
      <c r="B50" s="217">
        <f>'User Input Traffic'!G38</f>
        <v>0.02</v>
      </c>
      <c r="C50" s="217">
        <f>'User Input Traffic'!F38</f>
        <v>0.02</v>
      </c>
      <c r="D50" s="217">
        <f>'User Input Traffic'!E38</f>
        <v>0.02</v>
      </c>
      <c r="E50" s="217">
        <f>'User Input Traffic'!D38</f>
        <v>0.02</v>
      </c>
      <c r="F50" s="217">
        <f>'User Input Traffic'!C38</f>
        <v>0.02</v>
      </c>
      <c r="G50" s="217">
        <f>'User Input Traffic'!B38</f>
        <v>0.02</v>
      </c>
      <c r="H50" s="218"/>
      <c r="I50" s="218"/>
      <c r="J50" s="13" t="s">
        <v>60</v>
      </c>
      <c r="K50" s="217">
        <f>'User Input Traffic'!I38</f>
        <v>0.01</v>
      </c>
      <c r="L50" s="217">
        <f>'User Input Traffic'!J38</f>
        <v>0.01</v>
      </c>
      <c r="M50" s="26"/>
    </row>
    <row r="51" spans="1:13">
      <c r="A51" s="31" t="s">
        <v>101</v>
      </c>
      <c r="B51" s="218">
        <f t="shared" ref="B51:G51" si="10">(IF(B77=0,0,((B45/B77))*B50))</f>
        <v>7.0175438596491223E-4</v>
      </c>
      <c r="C51" s="218">
        <f t="shared" si="10"/>
        <v>7.0175438596491223E-4</v>
      </c>
      <c r="D51" s="218">
        <f t="shared" si="10"/>
        <v>1.4611872146118722E-3</v>
      </c>
      <c r="E51" s="218">
        <f t="shared" si="10"/>
        <v>3.9215686274509802E-4</v>
      </c>
      <c r="F51" s="218">
        <f t="shared" si="10"/>
        <v>7.0175438596491223E-4</v>
      </c>
      <c r="G51" s="218">
        <f t="shared" si="10"/>
        <v>7.0175438596491223E-4</v>
      </c>
      <c r="H51" s="218"/>
      <c r="I51" s="218"/>
      <c r="J51" s="31" t="s">
        <v>101</v>
      </c>
      <c r="K51" s="218">
        <f>(IF(K77=0,0,((K45/K77))*K50))</f>
        <v>8.6206896551724145E-5</v>
      </c>
      <c r="L51" s="218">
        <f>(IF(L77=0,0,((L45/L77))*L50))</f>
        <v>1.4423076923076924E-4</v>
      </c>
      <c r="M51" s="26"/>
    </row>
    <row r="52" spans="1:13">
      <c r="A52" s="31"/>
      <c r="B52" s="218"/>
      <c r="C52" s="218"/>
      <c r="D52" s="218"/>
      <c r="E52" s="218"/>
      <c r="F52" s="218"/>
      <c r="G52" s="218"/>
      <c r="H52" s="218"/>
      <c r="I52" s="218"/>
      <c r="J52" s="31"/>
      <c r="K52" s="218"/>
      <c r="L52" s="218"/>
      <c r="M52" s="26"/>
    </row>
    <row r="53" spans="1:13">
      <c r="A53" s="13" t="s">
        <v>173</v>
      </c>
      <c r="B53" s="214">
        <f>'User Input Traffic'!G42</f>
        <v>200000</v>
      </c>
      <c r="C53" s="214">
        <f>'User Input Traffic'!F42</f>
        <v>200000</v>
      </c>
      <c r="D53" s="214">
        <f>'User Input Traffic'!E42</f>
        <v>2000000</v>
      </c>
      <c r="E53" s="214">
        <f>'User Input Traffic'!D42</f>
        <v>200000</v>
      </c>
      <c r="F53" s="214">
        <f>'User Input Traffic'!C42</f>
        <v>200000</v>
      </c>
      <c r="G53" s="214">
        <f>'User Input Traffic'!B42</f>
        <v>200000</v>
      </c>
      <c r="H53" s="214">
        <f>SUM(B53:G53)</f>
        <v>3000000</v>
      </c>
      <c r="I53" s="213"/>
      <c r="J53" s="13" t="s">
        <v>173</v>
      </c>
      <c r="K53" s="214">
        <f>'User Input Traffic'!I42</f>
        <v>300000</v>
      </c>
      <c r="L53" s="214">
        <f>'User Input Traffic'!J42</f>
        <v>300000</v>
      </c>
      <c r="M53" s="26"/>
    </row>
    <row r="54" spans="1:13">
      <c r="A54" s="13" t="s">
        <v>22</v>
      </c>
      <c r="B54" s="215">
        <f>SUM(B53*'User Input Traffic'!G46)</f>
        <v>40000</v>
      </c>
      <c r="C54" s="215">
        <f>C53*'User Input Traffic'!F46</f>
        <v>40000</v>
      </c>
      <c r="D54" s="215">
        <f>D53*'User Input Traffic'!E46</f>
        <v>400000</v>
      </c>
      <c r="E54" s="215">
        <f>E53*'User Input Traffic'!D46</f>
        <v>40000</v>
      </c>
      <c r="F54" s="215">
        <f>F53*'User Input Traffic'!C46</f>
        <v>40000</v>
      </c>
      <c r="G54" s="215">
        <f>G53*'User Input Traffic'!B46</f>
        <v>40000</v>
      </c>
      <c r="H54" s="215">
        <f>SUM(B54:G54)</f>
        <v>600000</v>
      </c>
      <c r="I54" s="215"/>
      <c r="J54" s="13" t="s">
        <v>22</v>
      </c>
      <c r="K54" s="215">
        <f>K53*'User Input Traffic'!I46</f>
        <v>60000</v>
      </c>
      <c r="L54" s="215">
        <f>L53*'User Input Traffic'!J46</f>
        <v>60000</v>
      </c>
      <c r="M54" s="26"/>
    </row>
    <row r="55" spans="1:13">
      <c r="A55" s="13" t="s">
        <v>58</v>
      </c>
      <c r="B55" s="215">
        <f>SUM(B54*100%)</f>
        <v>40000</v>
      </c>
      <c r="C55" s="215">
        <f>C54*100%</f>
        <v>40000</v>
      </c>
      <c r="D55" s="215">
        <f>D54*100%</f>
        <v>400000</v>
      </c>
      <c r="E55" s="215">
        <f>E54*100%</f>
        <v>40000</v>
      </c>
      <c r="F55" s="215">
        <f>F54*100%</f>
        <v>40000</v>
      </c>
      <c r="G55" s="215">
        <f>G54*100%</f>
        <v>40000</v>
      </c>
      <c r="H55" s="215">
        <f>SUM(B55:G55)</f>
        <v>600000</v>
      </c>
      <c r="I55" s="215"/>
      <c r="J55" s="13" t="s">
        <v>58</v>
      </c>
      <c r="K55" s="215">
        <f>SUM(K54*100%)</f>
        <v>60000</v>
      </c>
      <c r="L55" s="215">
        <f>SUM(L54*100%)</f>
        <v>60000</v>
      </c>
      <c r="M55" s="26"/>
    </row>
    <row r="56" spans="1:13">
      <c r="A56" s="13" t="s">
        <v>73</v>
      </c>
      <c r="B56" s="225">
        <f>B54*'User Input Traffic'!G46</f>
        <v>8000</v>
      </c>
      <c r="C56" s="225">
        <f>C54*'User Input Traffic'!G46</f>
        <v>8000</v>
      </c>
      <c r="D56" s="225">
        <f>D54*'User Input Traffic'!E46</f>
        <v>80000</v>
      </c>
      <c r="E56" s="225">
        <f>E54*'User Input Traffic'!D46</f>
        <v>8000</v>
      </c>
      <c r="F56" s="225">
        <f>F54*'User Input Traffic'!C46</f>
        <v>8000</v>
      </c>
      <c r="G56" s="225">
        <f>G54*'User Input Traffic'!B46</f>
        <v>8000</v>
      </c>
      <c r="H56" s="225">
        <f>SUM(B56:G56)</f>
        <v>120000</v>
      </c>
      <c r="I56" s="225"/>
      <c r="J56" s="13" t="s">
        <v>73</v>
      </c>
      <c r="K56" s="225">
        <f>K54*'User Input Traffic'!I46</f>
        <v>12000</v>
      </c>
      <c r="L56" s="225">
        <f>L54*'User Input Traffic'!J46</f>
        <v>12000</v>
      </c>
      <c r="M56" s="26"/>
    </row>
    <row r="57" spans="1:13">
      <c r="A57" s="13" t="s">
        <v>55</v>
      </c>
      <c r="B57" s="215">
        <f>SUM(B55) *'User Input Pricing'!B102</f>
        <v>160000</v>
      </c>
      <c r="C57" s="215">
        <f>C55*'User Input Pricing'!B102</f>
        <v>160000</v>
      </c>
      <c r="D57" s="215">
        <f>D55*'User Input Pricing'!B102</f>
        <v>1600000</v>
      </c>
      <c r="E57" s="215">
        <f>E55*'User Input Pricing'!B102</f>
        <v>160000</v>
      </c>
      <c r="F57" s="215">
        <f>F55*'User Input Pricing'!B102</f>
        <v>160000</v>
      </c>
      <c r="G57" s="215">
        <f>G55*'User Input Pricing'!B102</f>
        <v>160000</v>
      </c>
      <c r="H57" s="215">
        <f>SUM(B57:G57)</f>
        <v>2400000</v>
      </c>
      <c r="I57" s="215"/>
      <c r="J57" s="13" t="s">
        <v>55</v>
      </c>
      <c r="K57" s="215">
        <f>K55*'User Input Pricing'!$B102</f>
        <v>240000</v>
      </c>
      <c r="L57" s="215">
        <f>L55*'User Input Pricing'!$B102</f>
        <v>240000</v>
      </c>
      <c r="M57" s="26"/>
    </row>
    <row r="58" spans="1:13">
      <c r="A58" s="13" t="s">
        <v>69</v>
      </c>
      <c r="B58" s="217">
        <f>'User Input Traffic'!G44</f>
        <v>0.4</v>
      </c>
      <c r="C58" s="217">
        <f>'User Input Traffic'!F44</f>
        <v>0.4</v>
      </c>
      <c r="D58" s="217">
        <f>'User Input Traffic'!E44</f>
        <v>0.4</v>
      </c>
      <c r="E58" s="217">
        <f>'User Input Traffic'!D44</f>
        <v>0.4</v>
      </c>
      <c r="F58" s="217">
        <f>'User Input Traffic'!C44</f>
        <v>0.4</v>
      </c>
      <c r="G58" s="217">
        <f>'User Input Traffic'!B44</f>
        <v>0.4</v>
      </c>
      <c r="H58" s="218"/>
      <c r="I58" s="218"/>
      <c r="J58" s="13" t="s">
        <v>69</v>
      </c>
      <c r="K58" s="217">
        <f>'User Input Traffic'!I44</f>
        <v>0.32</v>
      </c>
      <c r="L58" s="217">
        <f>'User Input Traffic'!J44</f>
        <v>0.32</v>
      </c>
      <c r="M58" s="26"/>
    </row>
    <row r="59" spans="1:13">
      <c r="A59" s="31" t="s">
        <v>100</v>
      </c>
      <c r="B59" s="218">
        <f t="shared" ref="B59:G59" si="11">(IF(B77=0,0,((B55/B77))*B58))</f>
        <v>0.14035087719298245</v>
      </c>
      <c r="C59" s="218">
        <f t="shared" si="11"/>
        <v>0.14035087719298245</v>
      </c>
      <c r="D59" s="218">
        <f t="shared" si="11"/>
        <v>0.29223744292237441</v>
      </c>
      <c r="E59" s="218">
        <f t="shared" si="11"/>
        <v>7.8431372549019607E-2</v>
      </c>
      <c r="F59" s="218">
        <f t="shared" si="11"/>
        <v>0.14035087719298245</v>
      </c>
      <c r="G59" s="218">
        <f t="shared" si="11"/>
        <v>0.14035087719298245</v>
      </c>
      <c r="H59" s="218"/>
      <c r="I59" s="218"/>
      <c r="J59" s="31" t="s">
        <v>100</v>
      </c>
      <c r="K59" s="218">
        <f>(IF(K77=0,0,((K55/K77))*K58))</f>
        <v>5.5172413793103454E-2</v>
      </c>
      <c r="L59" s="218">
        <f>(IF(L77=0,0,((L55/L77))*L58))</f>
        <v>9.2307692307692299E-2</v>
      </c>
      <c r="M59" s="26"/>
    </row>
    <row r="60" spans="1:13">
      <c r="A60" s="13" t="s">
        <v>60</v>
      </c>
      <c r="B60" s="217">
        <f>'User Input Traffic'!G45</f>
        <v>0.02</v>
      </c>
      <c r="C60" s="217">
        <f>'User Input Traffic'!F45</f>
        <v>0.02</v>
      </c>
      <c r="D60" s="217">
        <f>'User Input Traffic'!E45</f>
        <v>0.02</v>
      </c>
      <c r="E60" s="217">
        <f>'User Input Traffic'!D45</f>
        <v>0.02</v>
      </c>
      <c r="F60" s="217">
        <f>'User Input Traffic'!C45</f>
        <v>0.02</v>
      </c>
      <c r="G60" s="217">
        <f>'User Input Traffic'!B45</f>
        <v>0.02</v>
      </c>
      <c r="H60" s="218"/>
      <c r="I60" s="218"/>
      <c r="J60" s="13" t="s">
        <v>60</v>
      </c>
      <c r="K60" s="217">
        <f>'User Input Traffic'!I45</f>
        <v>0.01</v>
      </c>
      <c r="L60" s="217">
        <f>'User Input Traffic'!J45</f>
        <v>0.01</v>
      </c>
      <c r="M60" s="26"/>
    </row>
    <row r="61" spans="1:13">
      <c r="A61" s="31" t="s">
        <v>101</v>
      </c>
      <c r="B61" s="218">
        <f t="shared" ref="B61:G61" si="12">(IF(B77=0,0,((B55/B77))*B60))</f>
        <v>7.0175438596491229E-3</v>
      </c>
      <c r="C61" s="218">
        <f t="shared" si="12"/>
        <v>7.0175438596491229E-3</v>
      </c>
      <c r="D61" s="218">
        <f t="shared" si="12"/>
        <v>1.4611872146118721E-2</v>
      </c>
      <c r="E61" s="218">
        <f t="shared" si="12"/>
        <v>3.9215686274509803E-3</v>
      </c>
      <c r="F61" s="218">
        <f t="shared" si="12"/>
        <v>7.0175438596491229E-3</v>
      </c>
      <c r="G61" s="218">
        <f t="shared" si="12"/>
        <v>7.0175438596491229E-3</v>
      </c>
      <c r="H61" s="218"/>
      <c r="I61" s="218"/>
      <c r="J61" s="31" t="s">
        <v>101</v>
      </c>
      <c r="K61" s="218">
        <f>(IF(K77=0,0,((K55/K77))*K60))</f>
        <v>1.724137931034483E-3</v>
      </c>
      <c r="L61" s="218">
        <f>(IF(L77=0,0,((L55/L77))*L60))</f>
        <v>2.8846153846153843E-3</v>
      </c>
      <c r="M61" s="26"/>
    </row>
    <row r="62" spans="1:13">
      <c r="A62" s="31"/>
      <c r="B62" s="218"/>
      <c r="C62" s="218"/>
      <c r="D62" s="218"/>
      <c r="E62" s="218"/>
      <c r="F62" s="218"/>
      <c r="G62" s="218"/>
      <c r="H62" s="218"/>
      <c r="I62" s="218"/>
      <c r="J62" s="31"/>
      <c r="K62" s="218"/>
      <c r="L62" s="218"/>
      <c r="M62" s="26"/>
    </row>
    <row r="63" spans="1:13">
      <c r="A63" s="13" t="s">
        <v>175</v>
      </c>
      <c r="B63" s="214">
        <f>'User Input Traffic'!B49</f>
        <v>500000</v>
      </c>
      <c r="C63" s="214">
        <f>'User Input Traffic'!C49</f>
        <v>500000</v>
      </c>
      <c r="D63" s="214">
        <f>'User Input Traffic'!D49</f>
        <v>500000</v>
      </c>
      <c r="E63" s="214">
        <f>'User Input Traffic'!E49</f>
        <v>500000</v>
      </c>
      <c r="F63" s="214">
        <f>'User Input Traffic'!F49</f>
        <v>500000</v>
      </c>
      <c r="G63" s="214">
        <f>'User Input Traffic'!G49</f>
        <v>500000</v>
      </c>
      <c r="H63" s="214">
        <f>SUM(B63:G63)</f>
        <v>3000000</v>
      </c>
      <c r="I63" s="213"/>
      <c r="J63" s="13" t="s">
        <v>175</v>
      </c>
      <c r="K63" s="214">
        <f>'User Input Traffic'!I49</f>
        <v>500000</v>
      </c>
      <c r="L63" s="214">
        <f>'User Input Traffic'!J49</f>
        <v>500000</v>
      </c>
      <c r="M63" s="26"/>
    </row>
    <row r="64" spans="1:13">
      <c r="A64" s="13" t="s">
        <v>22</v>
      </c>
      <c r="B64" s="215">
        <f>SUM(B63*'User Input Traffic'!G53)</f>
        <v>50000</v>
      </c>
      <c r="C64" s="215">
        <f>C63*'User Input Traffic'!F53</f>
        <v>50000</v>
      </c>
      <c r="D64" s="215">
        <f>D63*'User Input Traffic'!E53</f>
        <v>50000</v>
      </c>
      <c r="E64" s="215">
        <f>E63*'User Input Traffic'!D53</f>
        <v>50000</v>
      </c>
      <c r="F64" s="215">
        <f>F63*'User Input Traffic'!C53</f>
        <v>50000</v>
      </c>
      <c r="G64" s="215">
        <f>G63*'User Input Traffic'!B53</f>
        <v>50000</v>
      </c>
      <c r="H64" s="215">
        <f>SUM(B64:G64)</f>
        <v>300000</v>
      </c>
      <c r="I64" s="215"/>
      <c r="J64" s="13" t="s">
        <v>22</v>
      </c>
      <c r="K64" s="215">
        <f>K63*'User Input Traffic'!I53</f>
        <v>50000</v>
      </c>
      <c r="L64" s="215">
        <f>L63*'User Input Traffic'!J53</f>
        <v>50000</v>
      </c>
      <c r="M64" s="26"/>
    </row>
    <row r="65" spans="1:13">
      <c r="A65" s="13" t="s">
        <v>58</v>
      </c>
      <c r="B65" s="215">
        <f>SUM(B64*100%)</f>
        <v>50000</v>
      </c>
      <c r="C65" s="215">
        <f>C64*100%</f>
        <v>50000</v>
      </c>
      <c r="D65" s="215">
        <f>D64*100%</f>
        <v>50000</v>
      </c>
      <c r="E65" s="215">
        <f>E64*100%</f>
        <v>50000</v>
      </c>
      <c r="F65" s="215">
        <f>F64*100%</f>
        <v>50000</v>
      </c>
      <c r="G65" s="215">
        <f>G64*100%</f>
        <v>50000</v>
      </c>
      <c r="H65" s="215">
        <f>SUM(B65:G65)</f>
        <v>300000</v>
      </c>
      <c r="I65" s="215"/>
      <c r="J65" s="13" t="s">
        <v>58</v>
      </c>
      <c r="K65" s="215">
        <f>SUM(K64*100%)</f>
        <v>50000</v>
      </c>
      <c r="L65" s="215">
        <f>SUM(L64*100%)</f>
        <v>50000</v>
      </c>
      <c r="M65" s="26"/>
    </row>
    <row r="66" spans="1:13">
      <c r="A66" s="13" t="s">
        <v>73</v>
      </c>
      <c r="B66" s="225">
        <f>B64*'User Input Traffic'!G53</f>
        <v>5000</v>
      </c>
      <c r="C66" s="225">
        <f>C64*'User Input Traffic'!G53</f>
        <v>5000</v>
      </c>
      <c r="D66" s="225">
        <f>D64*'User Input Traffic'!E53</f>
        <v>5000</v>
      </c>
      <c r="E66" s="225">
        <f>E64*'User Input Traffic'!D53</f>
        <v>5000</v>
      </c>
      <c r="F66" s="225">
        <f>F64*'User Input Traffic'!C53</f>
        <v>5000</v>
      </c>
      <c r="G66" s="225">
        <f>G64*'User Input Traffic'!B53</f>
        <v>5000</v>
      </c>
      <c r="H66" s="225">
        <f>SUM(B66:G66)</f>
        <v>30000</v>
      </c>
      <c r="I66" s="225"/>
      <c r="J66" s="13" t="s">
        <v>73</v>
      </c>
      <c r="K66" s="225">
        <f>K64*'User Input Traffic'!I53</f>
        <v>5000</v>
      </c>
      <c r="L66" s="225">
        <f>L64*'User Input Traffic'!J53</f>
        <v>5000</v>
      </c>
      <c r="M66" s="26"/>
    </row>
    <row r="67" spans="1:13">
      <c r="A67" s="13" t="s">
        <v>55</v>
      </c>
      <c r="B67" s="215">
        <f>SUM(B65) *'User Input Pricing'!B102</f>
        <v>200000</v>
      </c>
      <c r="C67" s="215">
        <f>C65*'User Input Pricing'!B102</f>
        <v>200000</v>
      </c>
      <c r="D67" s="215">
        <f>D65*'User Input Pricing'!B102</f>
        <v>200000</v>
      </c>
      <c r="E67" s="215">
        <f>E65*'User Input Pricing'!B102</f>
        <v>200000</v>
      </c>
      <c r="F67" s="215">
        <f>F65*'User Input Pricing'!B102</f>
        <v>200000</v>
      </c>
      <c r="G67" s="215">
        <f>G65*'User Input Pricing'!B102</f>
        <v>200000</v>
      </c>
      <c r="H67" s="215">
        <f>SUM(B67:G67)</f>
        <v>1200000</v>
      </c>
      <c r="I67" s="215"/>
      <c r="J67" s="13" t="s">
        <v>55</v>
      </c>
      <c r="K67" s="215">
        <f>K65*'User Input Pricing'!$B102</f>
        <v>200000</v>
      </c>
      <c r="L67" s="215">
        <f>L65*'User Input Pricing'!$B102</f>
        <v>200000</v>
      </c>
      <c r="M67" s="26"/>
    </row>
    <row r="68" spans="1:13">
      <c r="A68" s="13" t="s">
        <v>69</v>
      </c>
      <c r="B68" s="217">
        <f>'User Input Traffic'!G51</f>
        <v>0.32</v>
      </c>
      <c r="C68" s="217">
        <f>'User Input Traffic'!F51</f>
        <v>0.32</v>
      </c>
      <c r="D68" s="217">
        <f>'User Input Traffic'!E51</f>
        <v>0.32</v>
      </c>
      <c r="E68" s="217">
        <f>'User Input Traffic'!D51</f>
        <v>0.32</v>
      </c>
      <c r="F68" s="217">
        <f>'User Input Traffic'!C51</f>
        <v>0.32</v>
      </c>
      <c r="G68" s="217">
        <f>'User Input Traffic'!B51</f>
        <v>0.32</v>
      </c>
      <c r="H68" s="218"/>
      <c r="I68" s="218"/>
      <c r="J68" s="13" t="s">
        <v>69</v>
      </c>
      <c r="K68" s="217">
        <f>'User Input Traffic'!I51</f>
        <v>0.32</v>
      </c>
      <c r="L68" s="217">
        <f>'User Input Traffic'!J51</f>
        <v>0.32</v>
      </c>
      <c r="M68" s="26"/>
    </row>
    <row r="69" spans="1:13">
      <c r="A69" s="31" t="s">
        <v>100</v>
      </c>
      <c r="B69" s="218">
        <f t="shared" ref="B69:G69" si="13">(IF(B77=0,0,((B65/B77))*B68))</f>
        <v>0.14035087719298245</v>
      </c>
      <c r="C69" s="218">
        <f t="shared" si="13"/>
        <v>0.14035087719298245</v>
      </c>
      <c r="D69" s="218">
        <f t="shared" si="13"/>
        <v>2.9223744292237442E-2</v>
      </c>
      <c r="E69" s="218">
        <f t="shared" si="13"/>
        <v>7.8431372549019607E-2</v>
      </c>
      <c r="F69" s="218">
        <f t="shared" si="13"/>
        <v>0.14035087719298245</v>
      </c>
      <c r="G69" s="218">
        <f t="shared" si="13"/>
        <v>0.14035087719298245</v>
      </c>
      <c r="H69" s="218"/>
      <c r="I69" s="218"/>
      <c r="J69" s="31" t="s">
        <v>100</v>
      </c>
      <c r="K69" s="218">
        <f>(IF(K77=0,0,((K65/K77))*K68))</f>
        <v>4.5977011494252873E-2</v>
      </c>
      <c r="L69" s="218">
        <f>(IF(L77=0,0,((L65/L77))*L68))</f>
        <v>7.6923076923076927E-2</v>
      </c>
      <c r="M69" s="26"/>
    </row>
    <row r="70" spans="1:13">
      <c r="A70" s="13" t="s">
        <v>60</v>
      </c>
      <c r="B70" s="217">
        <f>'User Input Traffic'!G52</f>
        <v>0.02</v>
      </c>
      <c r="C70" s="217">
        <f>'User Input Traffic'!F52</f>
        <v>0.02</v>
      </c>
      <c r="D70" s="217">
        <f>'User Input Traffic'!E52</f>
        <v>0.02</v>
      </c>
      <c r="E70" s="217">
        <f>'User Input Traffic'!D52</f>
        <v>0.02</v>
      </c>
      <c r="F70" s="217">
        <f>'User Input Traffic'!C52</f>
        <v>0.02</v>
      </c>
      <c r="G70" s="217">
        <f>'User Input Traffic'!B52</f>
        <v>0.02</v>
      </c>
      <c r="H70" s="218"/>
      <c r="I70" s="218"/>
      <c r="J70" s="13" t="s">
        <v>60</v>
      </c>
      <c r="K70" s="217">
        <f>'User Input Traffic'!I52</f>
        <v>0.01</v>
      </c>
      <c r="L70" s="217">
        <f>'User Input Traffic'!J52</f>
        <v>0.01</v>
      </c>
      <c r="M70" s="26"/>
    </row>
    <row r="71" spans="1:13">
      <c r="A71" s="31" t="s">
        <v>101</v>
      </c>
      <c r="B71" s="218">
        <f t="shared" ref="B71:G71" si="14">(IF(B77=0,0,((B65/B77))*B70))</f>
        <v>8.771929824561403E-3</v>
      </c>
      <c r="C71" s="218">
        <f t="shared" si="14"/>
        <v>8.771929824561403E-3</v>
      </c>
      <c r="D71" s="218">
        <f t="shared" si="14"/>
        <v>1.8264840182648401E-3</v>
      </c>
      <c r="E71" s="218">
        <f t="shared" si="14"/>
        <v>4.9019607843137254E-3</v>
      </c>
      <c r="F71" s="218">
        <f t="shared" si="14"/>
        <v>8.771929824561403E-3</v>
      </c>
      <c r="G71" s="218">
        <f t="shared" si="14"/>
        <v>8.771929824561403E-3</v>
      </c>
      <c r="H71" s="218"/>
      <c r="I71" s="218"/>
      <c r="J71" s="31" t="s">
        <v>101</v>
      </c>
      <c r="K71" s="218">
        <f>(IF(K77=0,0,((K65/K77))*K70))</f>
        <v>1.4367816091954023E-3</v>
      </c>
      <c r="L71" s="218">
        <f>(IF(L77=0,0,((L65/L77))*L70))</f>
        <v>2.403846153846154E-3</v>
      </c>
      <c r="M71" s="26"/>
    </row>
    <row r="72" spans="1:13">
      <c r="A72" s="31"/>
      <c r="B72" s="218"/>
      <c r="C72" s="218"/>
      <c r="D72" s="218"/>
      <c r="E72" s="218"/>
      <c r="F72" s="218"/>
      <c r="G72" s="218"/>
      <c r="H72" s="218"/>
      <c r="I72" s="218"/>
      <c r="J72" s="31"/>
      <c r="K72" s="218"/>
      <c r="L72" s="218"/>
      <c r="M72" s="26"/>
    </row>
    <row r="73" spans="1:13">
      <c r="A73" s="31"/>
      <c r="B73" s="218"/>
      <c r="C73" s="218"/>
      <c r="D73" s="218"/>
      <c r="E73" s="218"/>
      <c r="F73" s="218"/>
      <c r="G73" s="218"/>
      <c r="H73" s="218"/>
      <c r="I73" s="218"/>
      <c r="J73" s="31"/>
      <c r="K73" s="218"/>
      <c r="L73" s="218"/>
      <c r="M73" s="26"/>
    </row>
    <row r="74" spans="1:13">
      <c r="A74" s="31"/>
      <c r="B74" s="216"/>
      <c r="C74" s="216"/>
      <c r="D74" s="216"/>
      <c r="E74" s="216"/>
      <c r="F74" s="216"/>
      <c r="G74" s="216"/>
      <c r="H74" s="216"/>
      <c r="I74" s="216"/>
      <c r="J74" s="31"/>
      <c r="K74" s="216"/>
      <c r="L74" s="216"/>
      <c r="M74" s="26"/>
    </row>
    <row r="75" spans="1:13" s="96" customFormat="1" ht="15.75">
      <c r="A75" s="94" t="s">
        <v>56</v>
      </c>
      <c r="B75" s="222"/>
      <c r="C75" s="222"/>
      <c r="D75" s="222"/>
      <c r="E75" s="222"/>
      <c r="F75" s="222"/>
      <c r="G75" s="222"/>
      <c r="H75" s="222"/>
      <c r="I75" s="222"/>
      <c r="J75" s="94" t="s">
        <v>56</v>
      </c>
      <c r="K75" s="222"/>
      <c r="L75" s="222"/>
      <c r="M75" s="95"/>
    </row>
    <row r="76" spans="1:13">
      <c r="A76" s="31" t="s">
        <v>22</v>
      </c>
      <c r="B76" s="215">
        <f>SUM(B4,B14,B24,B34,B44,B54,B64)</f>
        <v>114000</v>
      </c>
      <c r="C76" s="215">
        <f t="shared" ref="C76:G76" si="15">SUM(C4,C14,C24,C34,C44,C54,C64)</f>
        <v>114000</v>
      </c>
      <c r="D76" s="215">
        <f t="shared" si="15"/>
        <v>547500</v>
      </c>
      <c r="E76" s="215">
        <f t="shared" si="15"/>
        <v>204000</v>
      </c>
      <c r="F76" s="215">
        <f t="shared" si="15"/>
        <v>114000</v>
      </c>
      <c r="G76" s="215">
        <f t="shared" si="15"/>
        <v>114000</v>
      </c>
      <c r="H76" s="215">
        <f>SUM(B76:G76)</f>
        <v>1207500</v>
      </c>
      <c r="I76" s="215"/>
      <c r="J76" s="31" t="s">
        <v>22</v>
      </c>
      <c r="K76" s="215">
        <f>SUM(K4+K14+K24+K34+K44+K54+K64)</f>
        <v>348000</v>
      </c>
      <c r="L76" s="215">
        <f>SUM(L4+L14+L24+L34+L44+L54+L64)</f>
        <v>208000</v>
      </c>
      <c r="M76" s="26"/>
    </row>
    <row r="77" spans="1:13">
      <c r="A77" s="31" t="s">
        <v>58</v>
      </c>
      <c r="B77" s="215">
        <f>SUM(B5,B15,B25,B35,B45,B55,B65)</f>
        <v>114000</v>
      </c>
      <c r="C77" s="215">
        <f t="shared" ref="C77:G77" si="16">SUM(C5,C15,C25,C35,C45,C55,C65)</f>
        <v>114000</v>
      </c>
      <c r="D77" s="215">
        <f t="shared" si="16"/>
        <v>547500</v>
      </c>
      <c r="E77" s="215">
        <f t="shared" si="16"/>
        <v>204000</v>
      </c>
      <c r="F77" s="215">
        <f t="shared" si="16"/>
        <v>114000</v>
      </c>
      <c r="G77" s="215">
        <f t="shared" si="16"/>
        <v>114000</v>
      </c>
      <c r="H77" s="215">
        <f>SUM(B77:G77)</f>
        <v>1207500</v>
      </c>
      <c r="I77" s="215"/>
      <c r="J77" s="31" t="s">
        <v>58</v>
      </c>
      <c r="K77" s="215">
        <f>SUM(K5+K15+K25+K35+K45+K55+K65)</f>
        <v>348000</v>
      </c>
      <c r="L77" s="215">
        <f>SUM(L5+L15+L25+L35+L45+L55+L65)</f>
        <v>208000</v>
      </c>
      <c r="M77" s="26"/>
    </row>
    <row r="78" spans="1:13">
      <c r="A78" s="31" t="s">
        <v>55</v>
      </c>
      <c r="B78" s="215">
        <f>SUM(B7, B17, B27,B37,B47,B57,B67)</f>
        <v>456000</v>
      </c>
      <c r="C78" s="215">
        <f t="shared" ref="C78:G78" si="17">SUM(C7, C17, C27,C37,C47,C57,C67)</f>
        <v>456000</v>
      </c>
      <c r="D78" s="215">
        <f t="shared" si="17"/>
        <v>2190000</v>
      </c>
      <c r="E78" s="215">
        <f t="shared" si="17"/>
        <v>816000</v>
      </c>
      <c r="F78" s="215">
        <f t="shared" si="17"/>
        <v>456000</v>
      </c>
      <c r="G78" s="215">
        <f t="shared" si="17"/>
        <v>456000</v>
      </c>
      <c r="H78" s="215">
        <f t="shared" ref="H78" si="18">SUM(H7, H17, H27,H37,H47,H57)</f>
        <v>3630000</v>
      </c>
      <c r="I78" s="215"/>
      <c r="J78" s="31" t="s">
        <v>55</v>
      </c>
      <c r="K78" s="215">
        <f>SUM(K7+K17+K27+K37+K47+K57+K67)</f>
        <v>1392000</v>
      </c>
      <c r="L78" s="215">
        <f>SUM(L7+L17+L27+L37+L47+L57+L67)</f>
        <v>832000</v>
      </c>
      <c r="M78" s="26"/>
    </row>
    <row r="79" spans="1:13">
      <c r="A79" s="31" t="s">
        <v>99</v>
      </c>
      <c r="B79" s="218">
        <f>IF(Traffic!$H77=0,0,Traffic!B77/Traffic!$H77)</f>
        <v>9.4409937888198764E-2</v>
      </c>
      <c r="C79" s="218">
        <f>IF(Traffic!$H77=0,0,Traffic!C77/Traffic!$H77)</f>
        <v>9.4409937888198764E-2</v>
      </c>
      <c r="D79" s="218">
        <f>IF(Traffic!$H77=0,0,Traffic!D77/Traffic!$H77)</f>
        <v>0.453416149068323</v>
      </c>
      <c r="E79" s="218">
        <f>IF(Traffic!$H77=0,0,Traffic!E77/Traffic!$H77)</f>
        <v>0.168944099378882</v>
      </c>
      <c r="F79" s="218">
        <f>IF(Traffic!$H77=0,0,Traffic!F77/Traffic!$H77)</f>
        <v>9.4409937888198764E-2</v>
      </c>
      <c r="G79" s="218">
        <f>IF(Traffic!$H77=0,0,Traffic!G77/Traffic!$H77)</f>
        <v>9.4409937888198764E-2</v>
      </c>
      <c r="H79" s="218">
        <f>SUM(B79:G79)</f>
        <v>1</v>
      </c>
      <c r="I79" s="218"/>
      <c r="J79" s="31" t="s">
        <v>99</v>
      </c>
      <c r="K79" s="218">
        <f>IF(Traffic!K77=0,0,Traffic!K77/Traffic!K77)</f>
        <v>1</v>
      </c>
      <c r="L79" s="218">
        <f>IF(Traffic!L77=0,0,Traffic!L77/Traffic!L77)</f>
        <v>1</v>
      </c>
    </row>
    <row r="80" spans="1:13">
      <c r="A80" s="31" t="s">
        <v>72</v>
      </c>
      <c r="B80" s="218">
        <f>SUM(B9+B19+B29+B39+B49+B59+B69)</f>
        <v>0.35140350877192983</v>
      </c>
      <c r="C80" s="218">
        <f t="shared" ref="C80:G80" si="19">SUM(C9+C19+C29+C39+C49+C59+C69)</f>
        <v>0.35140350877192983</v>
      </c>
      <c r="D80" s="218">
        <f t="shared" si="19"/>
        <v>0.3845662100456621</v>
      </c>
      <c r="E80" s="218">
        <f t="shared" si="19"/>
        <v>0.33754901960784311</v>
      </c>
      <c r="F80" s="218">
        <f t="shared" si="19"/>
        <v>0.35140350877192983</v>
      </c>
      <c r="G80" s="218">
        <f t="shared" si="19"/>
        <v>0.35140350877192983</v>
      </c>
      <c r="H80" s="218">
        <f>IF(H77=0,0,(B80*B77+C80*C77+D80*D77+E80*E77+F80*F77+G80*G77)/H77)</f>
        <v>0.36409937888198757</v>
      </c>
      <c r="I80" s="218"/>
      <c r="J80" s="31" t="s">
        <v>72</v>
      </c>
      <c r="K80" s="218">
        <f>SUM(K9+K19+K29+K39+K49+K59+K69)</f>
        <v>0.32</v>
      </c>
      <c r="L80" s="218">
        <f>SUM(L9+L19+L29+L39+L49+L59+L69)</f>
        <v>0.31999999999999995</v>
      </c>
    </row>
    <row r="81" spans="1:12">
      <c r="A81" s="31" t="s">
        <v>71</v>
      </c>
      <c r="B81" s="218">
        <f>SUM(B11+B21+B31+B41+B51+B61+B71)</f>
        <v>1.9868421052631577E-2</v>
      </c>
      <c r="C81" s="218">
        <f t="shared" ref="C81:G81" si="20">SUM(C11+C21+C31+C41+C51+C61+C71)</f>
        <v>1.9868421052631577E-2</v>
      </c>
      <c r="D81" s="218">
        <f t="shared" si="20"/>
        <v>1.9931506849315068E-2</v>
      </c>
      <c r="E81" s="218">
        <f t="shared" si="20"/>
        <v>1.9926470588235295E-2</v>
      </c>
      <c r="F81" s="218">
        <f t="shared" si="20"/>
        <v>1.9868421052631577E-2</v>
      </c>
      <c r="G81" s="218">
        <f t="shared" si="20"/>
        <v>1.9868421052631577E-2</v>
      </c>
      <c r="H81" s="218">
        <f>IF(H77=0,0,(B81*B77+C81*C77+D81*D77+E81*E77+F81*F77+G81*G77)/H77)</f>
        <v>1.9906832298136647E-2</v>
      </c>
      <c r="I81" s="218"/>
      <c r="J81" s="31" t="s">
        <v>71</v>
      </c>
      <c r="K81" s="218">
        <f>SUM(K11+K21+K31+K41+K51+K61+K71)</f>
        <v>1.5747126436781608E-2</v>
      </c>
      <c r="L81" s="218">
        <f>SUM(L11+L21+L31+L41+L51+L61+L71)</f>
        <v>1.2884615384615383E-2</v>
      </c>
    </row>
    <row r="82" spans="1:12">
      <c r="A82" s="31"/>
      <c r="B82" s="219"/>
      <c r="C82" s="219"/>
      <c r="D82" s="219"/>
      <c r="E82" s="219"/>
      <c r="F82" s="219"/>
      <c r="G82" s="219"/>
      <c r="H82" s="219"/>
      <c r="I82" s="219"/>
      <c r="J82" s="31"/>
      <c r="K82" s="219"/>
      <c r="L82" s="219"/>
    </row>
    <row r="228" spans="2:12">
      <c r="B228" s="27"/>
      <c r="C228" s="27"/>
      <c r="D228" s="27"/>
      <c r="E228" s="27"/>
      <c r="F228" s="27"/>
      <c r="G228" s="27"/>
      <c r="H228" s="27"/>
      <c r="I228" s="27"/>
      <c r="K228" s="27"/>
      <c r="L228" s="27"/>
    </row>
    <row r="229" spans="2:12">
      <c r="B229" s="27"/>
      <c r="C229" s="27"/>
      <c r="D229" s="27"/>
      <c r="E229" s="27"/>
      <c r="F229" s="27"/>
      <c r="G229" s="27"/>
      <c r="H229" s="27"/>
      <c r="I229" s="27"/>
      <c r="K229" s="27"/>
      <c r="L229" s="27"/>
    </row>
    <row r="230" spans="2:12">
      <c r="B230" s="27"/>
      <c r="C230" s="27"/>
      <c r="D230" s="27"/>
      <c r="E230" s="27"/>
      <c r="F230" s="27"/>
      <c r="G230" s="27"/>
      <c r="H230" s="27"/>
      <c r="I230" s="27"/>
      <c r="K230" s="27"/>
      <c r="L230" s="27"/>
    </row>
    <row r="231" spans="2:12">
      <c r="B231" s="27"/>
      <c r="C231" s="27"/>
      <c r="D231" s="27"/>
      <c r="E231" s="27"/>
      <c r="F231" s="27"/>
      <c r="G231" s="27"/>
      <c r="H231" s="27"/>
      <c r="I231" s="27"/>
      <c r="K231" s="27"/>
      <c r="L231" s="27"/>
    </row>
    <row r="232" spans="2:12">
      <c r="B232" s="27"/>
      <c r="C232" s="27"/>
      <c r="D232" s="27"/>
      <c r="E232" s="27"/>
      <c r="F232" s="27"/>
      <c r="G232" s="27"/>
      <c r="H232" s="27"/>
      <c r="I232" s="27"/>
      <c r="K232" s="27"/>
      <c r="L232" s="27"/>
    </row>
    <row r="233" spans="2:12">
      <c r="B233" s="27"/>
      <c r="C233" s="27"/>
      <c r="D233" s="27"/>
      <c r="E233" s="27"/>
      <c r="F233" s="27"/>
      <c r="G233" s="27"/>
      <c r="H233" s="27"/>
      <c r="I233" s="27"/>
      <c r="K233" s="27"/>
      <c r="L233" s="27"/>
    </row>
    <row r="234" spans="2:12">
      <c r="B234" s="27"/>
      <c r="C234" s="27"/>
      <c r="D234" s="27"/>
      <c r="E234" s="27"/>
      <c r="F234" s="27"/>
      <c r="G234" s="27"/>
      <c r="H234" s="27"/>
      <c r="I234" s="27"/>
      <c r="K234" s="27"/>
      <c r="L234" s="27"/>
    </row>
    <row r="235" spans="2:12">
      <c r="B235" s="27"/>
      <c r="C235" s="27"/>
      <c r="D235" s="27"/>
      <c r="E235" s="27"/>
      <c r="F235" s="27"/>
      <c r="G235" s="27"/>
      <c r="H235" s="27"/>
      <c r="I235" s="27"/>
      <c r="K235" s="27"/>
      <c r="L235" s="27"/>
    </row>
    <row r="236" spans="2:12">
      <c r="B236" s="27"/>
      <c r="C236" s="27"/>
      <c r="D236" s="27"/>
      <c r="E236" s="27"/>
      <c r="F236" s="27"/>
      <c r="G236" s="27"/>
      <c r="H236" s="27"/>
      <c r="I236" s="27"/>
      <c r="K236" s="27"/>
      <c r="L236" s="27"/>
    </row>
    <row r="237" spans="2:12">
      <c r="B237" s="27"/>
      <c r="C237" s="27"/>
      <c r="D237" s="27"/>
      <c r="E237" s="27"/>
      <c r="F237" s="27"/>
      <c r="G237" s="27"/>
      <c r="H237" s="27"/>
      <c r="I237" s="27"/>
      <c r="K237" s="27"/>
      <c r="L237" s="27"/>
    </row>
    <row r="238" spans="2:12">
      <c r="B238" s="27"/>
      <c r="C238" s="27"/>
      <c r="D238" s="27"/>
      <c r="E238" s="27"/>
      <c r="F238" s="27"/>
      <c r="G238" s="27"/>
      <c r="H238" s="27"/>
      <c r="I238" s="27"/>
      <c r="K238" s="27"/>
      <c r="L238" s="27"/>
    </row>
    <row r="239" spans="2:12">
      <c r="B239" s="27"/>
      <c r="C239" s="27"/>
      <c r="D239" s="27"/>
      <c r="E239" s="27"/>
      <c r="F239" s="27"/>
      <c r="G239" s="27"/>
      <c r="H239" s="27"/>
      <c r="I239" s="27"/>
      <c r="K239" s="27"/>
      <c r="L239" s="27"/>
    </row>
    <row r="240" spans="2:12">
      <c r="B240" s="27"/>
      <c r="C240" s="27"/>
      <c r="D240" s="27"/>
      <c r="E240" s="27"/>
      <c r="F240" s="27"/>
      <c r="G240" s="27"/>
      <c r="H240" s="27"/>
      <c r="I240" s="27"/>
      <c r="K240" s="27"/>
      <c r="L240" s="27"/>
    </row>
    <row r="241" spans="2:12">
      <c r="B241" s="27"/>
      <c r="C241" s="27"/>
      <c r="D241" s="27"/>
      <c r="E241" s="27"/>
      <c r="F241" s="27"/>
      <c r="G241" s="27"/>
      <c r="H241" s="27"/>
      <c r="I241" s="27"/>
      <c r="K241" s="27"/>
      <c r="L241" s="27"/>
    </row>
    <row r="242" spans="2:12">
      <c r="B242" s="27"/>
      <c r="C242" s="27"/>
      <c r="D242" s="27"/>
      <c r="E242" s="27"/>
      <c r="F242" s="27"/>
      <c r="G242" s="27"/>
      <c r="H242" s="27"/>
      <c r="I242" s="27"/>
      <c r="K242" s="27"/>
      <c r="L242" s="27"/>
    </row>
    <row r="243" spans="2:12">
      <c r="B243" s="27"/>
      <c r="C243" s="27"/>
      <c r="D243" s="27"/>
      <c r="E243" s="27"/>
      <c r="F243" s="27"/>
      <c r="G243" s="27"/>
      <c r="H243" s="27"/>
      <c r="I243" s="27"/>
      <c r="K243" s="27"/>
      <c r="L243" s="27"/>
    </row>
    <row r="244" spans="2:12">
      <c r="B244" s="27"/>
      <c r="C244" s="27"/>
      <c r="D244" s="27"/>
      <c r="E244" s="27"/>
      <c r="F244" s="27"/>
      <c r="G244" s="27"/>
      <c r="H244" s="27"/>
      <c r="I244" s="27"/>
      <c r="K244" s="27"/>
      <c r="L244" s="27"/>
    </row>
    <row r="245" spans="2:12">
      <c r="B245" s="27"/>
      <c r="C245" s="27"/>
      <c r="D245" s="27"/>
      <c r="E245" s="27"/>
      <c r="F245" s="27"/>
      <c r="G245" s="27"/>
      <c r="H245" s="27"/>
      <c r="I245" s="27"/>
      <c r="K245" s="27"/>
      <c r="L245" s="27"/>
    </row>
    <row r="246" spans="2:12">
      <c r="B246" s="27"/>
      <c r="C246" s="27"/>
      <c r="D246" s="27"/>
      <c r="E246" s="27"/>
      <c r="F246" s="27"/>
      <c r="G246" s="27"/>
      <c r="H246" s="27"/>
      <c r="I246" s="27"/>
      <c r="K246" s="27"/>
      <c r="L246" s="27"/>
    </row>
    <row r="247" spans="2:12">
      <c r="B247" s="27"/>
      <c r="C247" s="27"/>
      <c r="D247" s="27"/>
      <c r="E247" s="27"/>
      <c r="F247" s="27"/>
      <c r="G247" s="27"/>
      <c r="H247" s="27"/>
      <c r="I247" s="27"/>
      <c r="K247" s="27"/>
      <c r="L247" s="27"/>
    </row>
    <row r="248" spans="2:12">
      <c r="B248" s="27"/>
      <c r="C248" s="27"/>
      <c r="D248" s="27"/>
      <c r="E248" s="27"/>
      <c r="F248" s="27"/>
      <c r="G248" s="27"/>
      <c r="H248" s="27"/>
      <c r="I248" s="27"/>
      <c r="K248" s="27"/>
      <c r="L248" s="27"/>
    </row>
    <row r="249" spans="2:12">
      <c r="B249" s="27"/>
      <c r="C249" s="27"/>
      <c r="D249" s="27"/>
      <c r="E249" s="27"/>
      <c r="F249" s="27"/>
      <c r="G249" s="27"/>
      <c r="H249" s="27"/>
      <c r="I249" s="27"/>
      <c r="K249" s="27"/>
      <c r="L249" s="27"/>
    </row>
    <row r="250" spans="2:12">
      <c r="B250" s="27"/>
      <c r="C250" s="27"/>
      <c r="D250" s="27"/>
      <c r="E250" s="27"/>
      <c r="F250" s="27"/>
      <c r="G250" s="27"/>
      <c r="H250" s="27"/>
      <c r="I250" s="27"/>
      <c r="K250" s="27"/>
      <c r="L250" s="27"/>
    </row>
    <row r="251" spans="2:12">
      <c r="B251" s="27"/>
      <c r="C251" s="27"/>
      <c r="D251" s="27"/>
      <c r="E251" s="27"/>
      <c r="F251" s="27"/>
      <c r="G251" s="27"/>
      <c r="H251" s="27"/>
      <c r="I251" s="27"/>
      <c r="K251" s="27"/>
      <c r="L251" s="27"/>
    </row>
    <row r="252" spans="2:12">
      <c r="B252" s="27"/>
      <c r="C252" s="27"/>
      <c r="D252" s="27"/>
      <c r="E252" s="27"/>
      <c r="F252" s="27"/>
      <c r="G252" s="27"/>
      <c r="H252" s="27"/>
      <c r="I252" s="27"/>
      <c r="K252" s="27"/>
      <c r="L252" s="27"/>
    </row>
    <row r="253" spans="2:12">
      <c r="B253" s="27"/>
      <c r="C253" s="27"/>
      <c r="D253" s="27"/>
      <c r="E253" s="27"/>
      <c r="F253" s="27"/>
      <c r="G253" s="27"/>
      <c r="H253" s="27"/>
      <c r="I253" s="27"/>
      <c r="K253" s="27"/>
      <c r="L253" s="27"/>
    </row>
    <row r="254" spans="2:12">
      <c r="B254" s="27"/>
      <c r="C254" s="27"/>
      <c r="D254" s="27"/>
      <c r="E254" s="27"/>
      <c r="F254" s="27"/>
      <c r="G254" s="27"/>
      <c r="H254" s="27"/>
      <c r="I254" s="27"/>
      <c r="K254" s="27"/>
      <c r="L254" s="27"/>
    </row>
    <row r="255" spans="2:12">
      <c r="B255" s="27"/>
      <c r="C255" s="27"/>
      <c r="D255" s="27"/>
      <c r="E255" s="27"/>
      <c r="F255" s="27"/>
      <c r="G255" s="27"/>
      <c r="H255" s="27"/>
      <c r="I255" s="27"/>
      <c r="K255" s="27"/>
      <c r="L255" s="27"/>
    </row>
    <row r="256" spans="2:12">
      <c r="B256" s="27"/>
      <c r="C256" s="27"/>
      <c r="D256" s="27"/>
      <c r="E256" s="27"/>
      <c r="F256" s="27"/>
      <c r="G256" s="27"/>
      <c r="H256" s="27"/>
      <c r="I256" s="27"/>
      <c r="K256" s="27"/>
      <c r="L256" s="27"/>
    </row>
    <row r="257" spans="2:12">
      <c r="B257" s="27"/>
      <c r="C257" s="27"/>
      <c r="D257" s="27"/>
      <c r="E257" s="27"/>
      <c r="F257" s="27"/>
      <c r="G257" s="27"/>
      <c r="H257" s="27"/>
      <c r="I257" s="27"/>
      <c r="K257" s="27"/>
      <c r="L257" s="27"/>
    </row>
    <row r="258" spans="2:12">
      <c r="B258" s="27"/>
      <c r="C258" s="27"/>
      <c r="D258" s="27"/>
      <c r="E258" s="27"/>
      <c r="F258" s="27"/>
      <c r="G258" s="27"/>
      <c r="H258" s="27"/>
      <c r="I258" s="27"/>
      <c r="K258" s="27"/>
      <c r="L258" s="27"/>
    </row>
    <row r="259" spans="2:12">
      <c r="B259" s="27"/>
      <c r="C259" s="27"/>
      <c r="D259" s="27"/>
      <c r="E259" s="27"/>
      <c r="F259" s="27"/>
      <c r="G259" s="27"/>
      <c r="H259" s="27"/>
      <c r="I259" s="27"/>
      <c r="K259" s="27"/>
      <c r="L259" s="27"/>
    </row>
    <row r="260" spans="2:12">
      <c r="B260" s="27"/>
      <c r="C260" s="27"/>
      <c r="D260" s="27"/>
      <c r="E260" s="27"/>
      <c r="F260" s="27"/>
      <c r="G260" s="27"/>
      <c r="H260" s="27"/>
      <c r="I260" s="27"/>
      <c r="K260" s="27"/>
      <c r="L260" s="27"/>
    </row>
    <row r="261" spans="2:12">
      <c r="B261" s="27"/>
      <c r="C261" s="27"/>
      <c r="D261" s="27"/>
      <c r="E261" s="27"/>
      <c r="F261" s="27"/>
      <c r="G261" s="27"/>
      <c r="H261" s="27"/>
      <c r="I261" s="27"/>
      <c r="K261" s="27"/>
      <c r="L261" s="27"/>
    </row>
    <row r="262" spans="2:12">
      <c r="B262" s="27"/>
      <c r="C262" s="27"/>
      <c r="D262" s="27"/>
      <c r="E262" s="27"/>
      <c r="F262" s="27"/>
      <c r="G262" s="27"/>
      <c r="H262" s="27"/>
      <c r="I262" s="27"/>
      <c r="K262" s="27"/>
      <c r="L262" s="27"/>
    </row>
    <row r="263" spans="2:12">
      <c r="B263" s="27"/>
      <c r="C263" s="27"/>
      <c r="D263" s="27"/>
      <c r="E263" s="27"/>
      <c r="F263" s="27"/>
      <c r="G263" s="27"/>
      <c r="H263" s="27"/>
      <c r="I263" s="27"/>
      <c r="K263" s="27"/>
      <c r="L263" s="27"/>
    </row>
    <row r="264" spans="2:12">
      <c r="B264" s="27"/>
      <c r="C264" s="27"/>
      <c r="D264" s="27"/>
      <c r="E264" s="27"/>
      <c r="F264" s="27"/>
      <c r="G264" s="27"/>
      <c r="H264" s="27"/>
      <c r="I264" s="27"/>
      <c r="K264" s="27"/>
      <c r="L264" s="27"/>
    </row>
    <row r="265" spans="2:12">
      <c r="B265" s="27"/>
      <c r="C265" s="27"/>
      <c r="D265" s="27"/>
      <c r="E265" s="27"/>
      <c r="F265" s="27"/>
      <c r="G265" s="27"/>
      <c r="H265" s="27"/>
      <c r="I265" s="27"/>
      <c r="K265" s="27"/>
      <c r="L265" s="27"/>
    </row>
    <row r="266" spans="2:12">
      <c r="B266" s="27"/>
      <c r="C266" s="27"/>
      <c r="D266" s="27"/>
      <c r="E266" s="27"/>
      <c r="F266" s="27"/>
      <c r="G266" s="27"/>
      <c r="H266" s="27"/>
      <c r="I266" s="27"/>
      <c r="K266" s="27"/>
      <c r="L266" s="27"/>
    </row>
    <row r="267" spans="2:12">
      <c r="B267" s="27"/>
      <c r="C267" s="27"/>
      <c r="D267" s="27"/>
      <c r="E267" s="27"/>
      <c r="F267" s="27"/>
      <c r="G267" s="27"/>
      <c r="H267" s="27"/>
      <c r="I267" s="27"/>
      <c r="K267" s="27"/>
      <c r="L267" s="27"/>
    </row>
    <row r="268" spans="2:12">
      <c r="B268" s="27"/>
      <c r="C268" s="27"/>
      <c r="D268" s="27"/>
      <c r="E268" s="27"/>
      <c r="F268" s="27"/>
      <c r="G268" s="27"/>
      <c r="H268" s="27"/>
      <c r="I268" s="27"/>
      <c r="K268" s="27"/>
      <c r="L268" s="27"/>
    </row>
    <row r="269" spans="2:12">
      <c r="B269" s="27"/>
      <c r="C269" s="27"/>
      <c r="D269" s="27"/>
      <c r="E269" s="27"/>
      <c r="F269" s="27"/>
      <c r="G269" s="27"/>
      <c r="H269" s="27"/>
      <c r="I269" s="27"/>
      <c r="K269" s="27"/>
      <c r="L269" s="27"/>
    </row>
    <row r="270" spans="2:12">
      <c r="B270" s="27"/>
      <c r="C270" s="27"/>
      <c r="D270" s="27"/>
      <c r="E270" s="27"/>
      <c r="F270" s="27"/>
      <c r="G270" s="27"/>
      <c r="H270" s="27"/>
      <c r="I270" s="27"/>
      <c r="K270" s="27"/>
      <c r="L270" s="27"/>
    </row>
    <row r="271" spans="2:12">
      <c r="B271" s="27"/>
      <c r="C271" s="27"/>
      <c r="D271" s="27"/>
      <c r="E271" s="27"/>
      <c r="F271" s="27"/>
      <c r="G271" s="27"/>
      <c r="H271" s="27"/>
      <c r="I271" s="27"/>
      <c r="K271" s="27"/>
      <c r="L271" s="27"/>
    </row>
    <row r="272" spans="2:12">
      <c r="B272" s="27"/>
      <c r="C272" s="27"/>
      <c r="D272" s="27"/>
      <c r="E272" s="27"/>
      <c r="F272" s="27"/>
      <c r="G272" s="27"/>
      <c r="H272" s="27"/>
      <c r="I272" s="27"/>
      <c r="K272" s="27"/>
      <c r="L272" s="27"/>
    </row>
    <row r="273" spans="2:12">
      <c r="B273" s="27"/>
      <c r="C273" s="27"/>
      <c r="D273" s="27"/>
      <c r="E273" s="27"/>
      <c r="F273" s="27"/>
      <c r="G273" s="27"/>
      <c r="H273" s="27"/>
      <c r="I273" s="27"/>
      <c r="K273" s="27"/>
      <c r="L273" s="27"/>
    </row>
    <row r="274" spans="2:12">
      <c r="B274" s="27"/>
      <c r="C274" s="27"/>
      <c r="D274" s="27"/>
      <c r="E274" s="27"/>
      <c r="F274" s="27"/>
      <c r="G274" s="27"/>
      <c r="H274" s="27"/>
      <c r="I274" s="27"/>
      <c r="K274" s="27"/>
      <c r="L274" s="27"/>
    </row>
    <row r="275" spans="2:12">
      <c r="B275" s="27"/>
      <c r="C275" s="27"/>
      <c r="D275" s="27"/>
      <c r="E275" s="27"/>
      <c r="F275" s="27"/>
      <c r="G275" s="27"/>
      <c r="H275" s="27"/>
      <c r="I275" s="27"/>
      <c r="K275" s="27"/>
      <c r="L275" s="27"/>
    </row>
    <row r="276" spans="2:12">
      <c r="B276" s="27"/>
      <c r="C276" s="27"/>
      <c r="D276" s="27"/>
      <c r="E276" s="27"/>
      <c r="F276" s="27"/>
      <c r="G276" s="27"/>
      <c r="H276" s="27"/>
      <c r="I276" s="27"/>
      <c r="K276" s="27"/>
      <c r="L276" s="27"/>
    </row>
    <row r="277" spans="2:12">
      <c r="B277" s="27"/>
      <c r="C277" s="27"/>
      <c r="D277" s="27"/>
      <c r="E277" s="27"/>
      <c r="F277" s="27"/>
      <c r="G277" s="27"/>
      <c r="H277" s="27"/>
      <c r="I277" s="27"/>
      <c r="K277" s="27"/>
      <c r="L277" s="27"/>
    </row>
    <row r="278" spans="2:12">
      <c r="B278" s="27"/>
      <c r="C278" s="27"/>
      <c r="D278" s="27"/>
      <c r="E278" s="27"/>
      <c r="F278" s="27"/>
      <c r="G278" s="27"/>
      <c r="H278" s="27"/>
      <c r="I278" s="27"/>
      <c r="K278" s="27"/>
      <c r="L278" s="27"/>
    </row>
    <row r="279" spans="2:12">
      <c r="B279" s="27"/>
      <c r="C279" s="27"/>
      <c r="D279" s="27"/>
      <c r="E279" s="27"/>
      <c r="F279" s="27"/>
      <c r="G279" s="27"/>
      <c r="H279" s="27"/>
      <c r="I279" s="27"/>
      <c r="K279" s="27"/>
      <c r="L279" s="27"/>
    </row>
    <row r="280" spans="2:12">
      <c r="B280" s="27"/>
      <c r="C280" s="27"/>
      <c r="D280" s="27"/>
      <c r="E280" s="27"/>
      <c r="F280" s="27"/>
      <c r="G280" s="27"/>
      <c r="H280" s="27"/>
      <c r="I280" s="27"/>
      <c r="K280" s="27"/>
      <c r="L280" s="27"/>
    </row>
    <row r="281" spans="2:12">
      <c r="B281" s="27"/>
      <c r="C281" s="27"/>
      <c r="D281" s="27"/>
      <c r="E281" s="27"/>
      <c r="F281" s="27"/>
      <c r="G281" s="27"/>
      <c r="H281" s="27"/>
      <c r="I281" s="27"/>
      <c r="K281" s="27"/>
      <c r="L281" s="27"/>
    </row>
    <row r="282" spans="2:12">
      <c r="B282" s="27"/>
      <c r="C282" s="27"/>
      <c r="D282" s="27"/>
      <c r="E282" s="27"/>
      <c r="F282" s="27"/>
      <c r="G282" s="27"/>
      <c r="H282" s="27"/>
      <c r="I282" s="27"/>
      <c r="K282" s="27"/>
      <c r="L282" s="27"/>
    </row>
    <row r="283" spans="2:12">
      <c r="B283" s="27"/>
      <c r="C283" s="27"/>
      <c r="D283" s="27"/>
      <c r="E283" s="27"/>
      <c r="F283" s="27"/>
      <c r="G283" s="27"/>
      <c r="H283" s="27"/>
      <c r="I283" s="27"/>
      <c r="K283" s="27"/>
      <c r="L283" s="27"/>
    </row>
    <row r="284" spans="2:12">
      <c r="B284" s="27"/>
      <c r="C284" s="27"/>
      <c r="D284" s="27"/>
      <c r="E284" s="27"/>
      <c r="F284" s="27"/>
      <c r="G284" s="27"/>
      <c r="H284" s="27"/>
      <c r="I284" s="27"/>
      <c r="K284" s="27"/>
      <c r="L284" s="27"/>
    </row>
    <row r="285" spans="2:12">
      <c r="B285" s="27"/>
      <c r="C285" s="27"/>
      <c r="D285" s="27"/>
      <c r="E285" s="27"/>
      <c r="F285" s="27"/>
      <c r="G285" s="27"/>
      <c r="H285" s="27"/>
      <c r="I285" s="27"/>
      <c r="K285" s="27"/>
      <c r="L285" s="27"/>
    </row>
    <row r="286" spans="2:12">
      <c r="B286" s="27"/>
      <c r="C286" s="27"/>
      <c r="D286" s="27"/>
      <c r="E286" s="27"/>
      <c r="F286" s="27"/>
      <c r="G286" s="27"/>
      <c r="H286" s="27"/>
      <c r="I286" s="27"/>
      <c r="K286" s="27"/>
      <c r="L286" s="27"/>
    </row>
    <row r="287" spans="2:12">
      <c r="B287" s="27"/>
      <c r="C287" s="27"/>
      <c r="D287" s="27"/>
      <c r="E287" s="27"/>
      <c r="F287" s="27"/>
      <c r="G287" s="27"/>
      <c r="H287" s="27"/>
      <c r="I287" s="27"/>
      <c r="K287" s="27"/>
      <c r="L287" s="27"/>
    </row>
    <row r="288" spans="2:12">
      <c r="B288" s="27"/>
      <c r="C288" s="27"/>
      <c r="D288" s="27"/>
      <c r="E288" s="27"/>
      <c r="F288" s="27"/>
      <c r="G288" s="27"/>
      <c r="H288" s="27"/>
      <c r="I288" s="27"/>
      <c r="K288" s="27"/>
      <c r="L288" s="27"/>
    </row>
    <row r="289" spans="2:12">
      <c r="B289" s="27"/>
      <c r="C289" s="27"/>
      <c r="D289" s="27"/>
      <c r="E289" s="27"/>
      <c r="F289" s="27"/>
      <c r="G289" s="27"/>
      <c r="H289" s="27"/>
      <c r="I289" s="27"/>
      <c r="K289" s="27"/>
      <c r="L289" s="27"/>
    </row>
    <row r="290" spans="2:12">
      <c r="B290" s="27"/>
      <c r="C290" s="27"/>
      <c r="D290" s="27"/>
      <c r="E290" s="27"/>
      <c r="F290" s="27"/>
      <c r="G290" s="27"/>
      <c r="H290" s="27"/>
      <c r="I290" s="27"/>
      <c r="K290" s="27"/>
      <c r="L290" s="27"/>
    </row>
    <row r="291" spans="2:12">
      <c r="B291" s="27"/>
      <c r="C291" s="27"/>
      <c r="D291" s="27"/>
      <c r="E291" s="27"/>
      <c r="F291" s="27"/>
      <c r="G291" s="27"/>
      <c r="H291" s="27"/>
      <c r="I291" s="27"/>
      <c r="K291" s="27"/>
      <c r="L291" s="27"/>
    </row>
    <row r="292" spans="2:12">
      <c r="B292" s="27"/>
      <c r="C292" s="27"/>
      <c r="D292" s="27"/>
      <c r="E292" s="27"/>
      <c r="F292" s="27"/>
      <c r="G292" s="27"/>
      <c r="H292" s="27"/>
      <c r="I292" s="27"/>
      <c r="K292" s="27"/>
      <c r="L292" s="27"/>
    </row>
    <row r="293" spans="2:12">
      <c r="B293" s="27"/>
      <c r="C293" s="27"/>
      <c r="D293" s="27"/>
      <c r="E293" s="27"/>
      <c r="F293" s="27"/>
      <c r="G293" s="27"/>
      <c r="H293" s="27"/>
      <c r="I293" s="27"/>
      <c r="K293" s="27"/>
      <c r="L293" s="27"/>
    </row>
    <row r="294" spans="2:12">
      <c r="B294" s="27"/>
      <c r="C294" s="27"/>
      <c r="D294" s="27"/>
      <c r="E294" s="27"/>
      <c r="F294" s="27"/>
      <c r="G294" s="27"/>
      <c r="H294" s="27"/>
      <c r="I294" s="27"/>
      <c r="K294" s="27"/>
      <c r="L294" s="27"/>
    </row>
    <row r="295" spans="2:12">
      <c r="B295" s="27"/>
      <c r="C295" s="27"/>
      <c r="D295" s="27"/>
      <c r="E295" s="27"/>
      <c r="F295" s="27"/>
      <c r="G295" s="27"/>
      <c r="H295" s="27"/>
      <c r="I295" s="27"/>
      <c r="K295" s="27"/>
      <c r="L295" s="27"/>
    </row>
    <row r="296" spans="2:12">
      <c r="B296" s="27"/>
      <c r="C296" s="27"/>
      <c r="D296" s="27"/>
      <c r="E296" s="27"/>
      <c r="F296" s="27"/>
      <c r="G296" s="27"/>
      <c r="H296" s="27"/>
      <c r="I296" s="27"/>
      <c r="K296" s="27"/>
      <c r="L296" s="27"/>
    </row>
    <row r="297" spans="2:12">
      <c r="B297" s="27"/>
      <c r="C297" s="27"/>
      <c r="D297" s="27"/>
      <c r="E297" s="27"/>
      <c r="F297" s="27"/>
      <c r="G297" s="27"/>
      <c r="H297" s="27"/>
      <c r="I297" s="27"/>
      <c r="K297" s="27"/>
      <c r="L297" s="27"/>
    </row>
    <row r="298" spans="2:12">
      <c r="B298" s="27"/>
      <c r="C298" s="27"/>
      <c r="D298" s="27"/>
      <c r="E298" s="27"/>
      <c r="F298" s="27"/>
      <c r="G298" s="27"/>
      <c r="H298" s="27"/>
      <c r="I298" s="27"/>
      <c r="K298" s="27"/>
      <c r="L298" s="27"/>
    </row>
    <row r="299" spans="2:12">
      <c r="B299" s="27"/>
      <c r="C299" s="27"/>
      <c r="D299" s="27"/>
      <c r="E299" s="27"/>
      <c r="F299" s="27"/>
      <c r="G299" s="27"/>
      <c r="H299" s="27"/>
      <c r="I299" s="27"/>
      <c r="K299" s="27"/>
      <c r="L299" s="27"/>
    </row>
    <row r="300" spans="2:12">
      <c r="B300" s="27"/>
      <c r="C300" s="27"/>
      <c r="D300" s="27"/>
      <c r="E300" s="27"/>
      <c r="F300" s="27"/>
      <c r="G300" s="27"/>
      <c r="H300" s="27"/>
      <c r="I300" s="27"/>
      <c r="K300" s="27"/>
      <c r="L300" s="27"/>
    </row>
    <row r="301" spans="2:12">
      <c r="B301" s="27"/>
      <c r="C301" s="27"/>
      <c r="D301" s="27"/>
      <c r="E301" s="27"/>
      <c r="F301" s="27"/>
      <c r="G301" s="27"/>
      <c r="H301" s="27"/>
      <c r="I301" s="27"/>
      <c r="K301" s="27"/>
      <c r="L301" s="27"/>
    </row>
    <row r="302" spans="2:12">
      <c r="B302" s="27"/>
      <c r="C302" s="27"/>
      <c r="D302" s="27"/>
      <c r="E302" s="27"/>
      <c r="F302" s="27"/>
      <c r="G302" s="27"/>
      <c r="H302" s="27"/>
      <c r="I302" s="27"/>
      <c r="K302" s="27"/>
      <c r="L302" s="27"/>
    </row>
    <row r="303" spans="2:12">
      <c r="B303" s="27"/>
      <c r="C303" s="27"/>
      <c r="D303" s="27"/>
      <c r="E303" s="27"/>
      <c r="F303" s="27"/>
      <c r="G303" s="27"/>
      <c r="H303" s="27"/>
      <c r="I303" s="27"/>
      <c r="K303" s="27"/>
      <c r="L303" s="27"/>
    </row>
    <row r="304" spans="2:12">
      <c r="B304" s="27"/>
      <c r="C304" s="27"/>
      <c r="D304" s="27"/>
      <c r="E304" s="27"/>
      <c r="F304" s="27"/>
      <c r="G304" s="27"/>
      <c r="H304" s="27"/>
      <c r="I304" s="27"/>
      <c r="K304" s="27"/>
      <c r="L304" s="27"/>
    </row>
    <row r="305" spans="2:12">
      <c r="B305" s="27"/>
      <c r="C305" s="27"/>
      <c r="D305" s="27"/>
      <c r="E305" s="27"/>
      <c r="F305" s="27"/>
      <c r="G305" s="27"/>
      <c r="H305" s="27"/>
      <c r="I305" s="27"/>
      <c r="K305" s="27"/>
      <c r="L305" s="27"/>
    </row>
    <row r="306" spans="2:12">
      <c r="B306" s="27"/>
      <c r="C306" s="27"/>
      <c r="D306" s="27"/>
      <c r="E306" s="27"/>
      <c r="F306" s="27"/>
      <c r="G306" s="27"/>
      <c r="H306" s="27"/>
      <c r="I306" s="27"/>
      <c r="K306" s="27"/>
      <c r="L306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7"/>
  <sheetViews>
    <sheetView tabSelected="1" workbookViewId="0">
      <selection activeCell="M3" sqref="M3"/>
    </sheetView>
  </sheetViews>
  <sheetFormatPr defaultRowHeight="15"/>
  <cols>
    <col min="1" max="1" width="32.85546875" style="134" customWidth="1"/>
    <col min="2" max="9" width="10.28515625" style="134" customWidth="1"/>
    <col min="10" max="10" width="8.42578125" style="134" customWidth="1"/>
    <col min="11" max="12" width="10.28515625" style="134" customWidth="1"/>
    <col min="13" max="14" width="15.85546875" style="134" customWidth="1"/>
    <col min="15" max="16384" width="9.140625" style="134"/>
  </cols>
  <sheetData>
    <row r="1" spans="1:14" s="193" customFormat="1" ht="15.75">
      <c r="A1" s="193" t="s">
        <v>41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customFormat="1">
      <c r="A2" s="28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4" customFormat="1" ht="15.75">
      <c r="A3" s="194" t="s">
        <v>135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1:14" customFormat="1">
      <c r="A4" s="145"/>
      <c r="B4" s="29" t="s">
        <v>3</v>
      </c>
      <c r="C4" s="29" t="s">
        <v>4</v>
      </c>
      <c r="D4" s="29" t="s">
        <v>5</v>
      </c>
      <c r="E4" s="29" t="s">
        <v>6</v>
      </c>
      <c r="F4" s="29" t="s">
        <v>3</v>
      </c>
      <c r="G4" s="29" t="s">
        <v>4</v>
      </c>
      <c r="H4" s="29" t="s">
        <v>5</v>
      </c>
      <c r="I4" s="29" t="s">
        <v>6</v>
      </c>
      <c r="J4" s="29"/>
      <c r="K4" s="29" t="s">
        <v>23</v>
      </c>
      <c r="L4" s="150" t="s">
        <v>24</v>
      </c>
    </row>
    <row r="5" spans="1:14" customFormat="1">
      <c r="A5" s="145" t="str">
        <f>'User Input Traffic'!J4</f>
        <v>BT</v>
      </c>
      <c r="B5" s="147">
        <f>B177</f>
        <v>0</v>
      </c>
      <c r="C5" s="147">
        <f t="shared" ref="C5:I5" si="0">C177</f>
        <v>0</v>
      </c>
      <c r="D5" s="147">
        <f t="shared" si="0"/>
        <v>0</v>
      </c>
      <c r="E5" s="147">
        <f t="shared" si="0"/>
        <v>0</v>
      </c>
      <c r="F5" s="147">
        <f t="shared" si="0"/>
        <v>0</v>
      </c>
      <c r="G5" s="147">
        <f t="shared" si="0"/>
        <v>0</v>
      </c>
      <c r="H5" s="147">
        <f t="shared" si="0"/>
        <v>0</v>
      </c>
      <c r="I5" s="147">
        <f t="shared" si="0"/>
        <v>0</v>
      </c>
      <c r="J5" s="147"/>
      <c r="K5" s="147">
        <f>SUM(B5:E5)</f>
        <v>0</v>
      </c>
      <c r="L5" s="148">
        <f>SUM(F5:I5)</f>
        <v>0</v>
      </c>
    </row>
    <row r="6" spans="1:14" customFormat="1">
      <c r="A6" s="145" t="str">
        <f>'User Input Traffic'!I4</f>
        <v>Sky</v>
      </c>
      <c r="B6" s="147">
        <f>B160</f>
        <v>0</v>
      </c>
      <c r="C6" s="147">
        <f t="shared" ref="C6:I6" si="1">C160</f>
        <v>13548.800000000001</v>
      </c>
      <c r="D6" s="147">
        <f t="shared" si="1"/>
        <v>13548.800000000001</v>
      </c>
      <c r="E6" s="147">
        <f t="shared" si="1"/>
        <v>13548.800000000001</v>
      </c>
      <c r="F6" s="147">
        <f t="shared" si="1"/>
        <v>13548.800000000001</v>
      </c>
      <c r="G6" s="147">
        <f t="shared" si="1"/>
        <v>13548.800000000001</v>
      </c>
      <c r="H6" s="147">
        <f t="shared" si="1"/>
        <v>13548.800000000001</v>
      </c>
      <c r="I6" s="147">
        <f t="shared" si="1"/>
        <v>13548.800000000001</v>
      </c>
      <c r="J6" s="147"/>
      <c r="K6" s="147">
        <f t="shared" ref="K6:K13" si="2">SUM(B6:E6)</f>
        <v>40646.400000000001</v>
      </c>
      <c r="L6" s="148">
        <f t="shared" ref="L6:L13" si="3">SUM(F6:I6)</f>
        <v>54195.200000000004</v>
      </c>
    </row>
    <row r="7" spans="1:14" customFormat="1">
      <c r="A7" s="195" t="str">
        <f>'User Input Traffic'!G4</f>
        <v>Net-A-Porter</v>
      </c>
      <c r="B7" s="147">
        <f>B58</f>
        <v>0</v>
      </c>
      <c r="C7" s="147">
        <f t="shared" ref="C7:I7" si="4">C58</f>
        <v>0</v>
      </c>
      <c r="D7" s="147">
        <f t="shared" si="4"/>
        <v>0</v>
      </c>
      <c r="E7" s="147">
        <f t="shared" si="4"/>
        <v>5222.1071428571431</v>
      </c>
      <c r="F7" s="147">
        <f t="shared" si="4"/>
        <v>5222.1071428571431</v>
      </c>
      <c r="G7" s="147">
        <f t="shared" si="4"/>
        <v>5222.1071428571431</v>
      </c>
      <c r="H7" s="147">
        <f t="shared" si="4"/>
        <v>5222.1071428571431</v>
      </c>
      <c r="I7" s="147">
        <f t="shared" si="4"/>
        <v>5222.1071428571431</v>
      </c>
      <c r="J7" s="147"/>
      <c r="K7" s="147">
        <f t="shared" si="2"/>
        <v>5222.1071428571431</v>
      </c>
      <c r="L7" s="148">
        <f t="shared" si="3"/>
        <v>20888.428571428572</v>
      </c>
    </row>
    <row r="8" spans="1:14" customFormat="1">
      <c r="A8" s="195" t="str">
        <f>'User Input Traffic'!F4</f>
        <v>Debenhams</v>
      </c>
      <c r="B8" s="147">
        <f>B75</f>
        <v>0</v>
      </c>
      <c r="C8" s="147">
        <f t="shared" ref="C8:I8" si="5">C75</f>
        <v>0</v>
      </c>
      <c r="D8" s="147">
        <f t="shared" si="5"/>
        <v>0</v>
      </c>
      <c r="E8" s="147">
        <f t="shared" si="5"/>
        <v>5222.1071428571431</v>
      </c>
      <c r="F8" s="147">
        <f t="shared" si="5"/>
        <v>5222.1071428571431</v>
      </c>
      <c r="G8" s="147">
        <f t="shared" si="5"/>
        <v>5222.1071428571431</v>
      </c>
      <c r="H8" s="147">
        <f t="shared" si="5"/>
        <v>5222.1071428571431</v>
      </c>
      <c r="I8" s="147">
        <f t="shared" si="5"/>
        <v>5222.1071428571431</v>
      </c>
      <c r="J8" s="147"/>
      <c r="K8" s="147">
        <f t="shared" si="2"/>
        <v>5222.1071428571431</v>
      </c>
      <c r="L8" s="148">
        <f t="shared" si="3"/>
        <v>20888.428571428572</v>
      </c>
    </row>
    <row r="9" spans="1:14" customFormat="1">
      <c r="A9" s="195" t="str">
        <f>'User Input Traffic'!E4</f>
        <v>Brand Alley</v>
      </c>
      <c r="B9" s="147">
        <f>B92</f>
        <v>0</v>
      </c>
      <c r="C9" s="147">
        <f t="shared" ref="C9:I9" si="6">C92</f>
        <v>0</v>
      </c>
      <c r="D9" s="147">
        <f t="shared" si="6"/>
        <v>0</v>
      </c>
      <c r="E9" s="147">
        <f t="shared" si="6"/>
        <v>27446.696428571435</v>
      </c>
      <c r="F9" s="147">
        <f t="shared" si="6"/>
        <v>27446.696428571435</v>
      </c>
      <c r="G9" s="147">
        <f t="shared" si="6"/>
        <v>27446.696428571435</v>
      </c>
      <c r="H9" s="147">
        <f t="shared" si="6"/>
        <v>27446.696428571435</v>
      </c>
      <c r="I9" s="147">
        <f t="shared" si="6"/>
        <v>27446.696428571435</v>
      </c>
      <c r="J9" s="147"/>
      <c r="K9" s="147">
        <f t="shared" si="2"/>
        <v>27446.696428571435</v>
      </c>
      <c r="L9" s="148">
        <f t="shared" si="3"/>
        <v>109786.78571428574</v>
      </c>
    </row>
    <row r="10" spans="1:14" customFormat="1">
      <c r="A10" s="195" t="str">
        <f>'User Input Traffic'!D4</f>
        <v>NHS</v>
      </c>
      <c r="B10" s="147">
        <f>B109</f>
        <v>0</v>
      </c>
      <c r="C10" s="147">
        <f t="shared" ref="C10:I10" si="7">C109</f>
        <v>0</v>
      </c>
      <c r="D10" s="147">
        <f t="shared" si="7"/>
        <v>0</v>
      </c>
      <c r="E10" s="147">
        <f t="shared" si="7"/>
        <v>8976.3928571428569</v>
      </c>
      <c r="F10" s="147">
        <f t="shared" si="7"/>
        <v>8976.3928571428569</v>
      </c>
      <c r="G10" s="147">
        <f t="shared" si="7"/>
        <v>8976.3928571428569</v>
      </c>
      <c r="H10" s="147">
        <f t="shared" si="7"/>
        <v>8976.3928571428569</v>
      </c>
      <c r="I10" s="147">
        <f t="shared" si="7"/>
        <v>8976.3928571428569</v>
      </c>
      <c r="J10" s="147"/>
      <c r="K10" s="147">
        <f t="shared" si="2"/>
        <v>8976.3928571428569</v>
      </c>
      <c r="L10" s="148">
        <f t="shared" si="3"/>
        <v>35905.571428571428</v>
      </c>
    </row>
    <row r="11" spans="1:14" customFormat="1">
      <c r="A11" s="195" t="str">
        <f>'User Input Traffic'!C4</f>
        <v>The Independent</v>
      </c>
      <c r="B11" s="147">
        <f>B126</f>
        <v>0</v>
      </c>
      <c r="C11" s="147">
        <f t="shared" ref="C11:I11" si="8">C126</f>
        <v>0</v>
      </c>
      <c r="D11" s="147">
        <f t="shared" si="8"/>
        <v>5222.1071428571431</v>
      </c>
      <c r="E11" s="147">
        <f t="shared" si="8"/>
        <v>5222.1071428571431</v>
      </c>
      <c r="F11" s="147">
        <f t="shared" si="8"/>
        <v>5222.1071428571431</v>
      </c>
      <c r="G11" s="147">
        <f t="shared" si="8"/>
        <v>5222.1071428571431</v>
      </c>
      <c r="H11" s="147">
        <f t="shared" si="8"/>
        <v>5222.1071428571431</v>
      </c>
      <c r="I11" s="147">
        <f t="shared" si="8"/>
        <v>5222.1071428571431</v>
      </c>
      <c r="J11" s="147"/>
      <c r="K11" s="147">
        <f t="shared" si="2"/>
        <v>10444.214285714286</v>
      </c>
      <c r="L11" s="148">
        <f t="shared" si="3"/>
        <v>20888.428571428572</v>
      </c>
    </row>
    <row r="12" spans="1:14" customFormat="1" ht="15.75" thickBot="1">
      <c r="A12" s="31" t="str">
        <f>'User Input Traffic'!B4</f>
        <v>The Times</v>
      </c>
      <c r="B12" s="155">
        <f>B143</f>
        <v>0</v>
      </c>
      <c r="C12" s="155">
        <f t="shared" ref="C12:I12" si="9">C143</f>
        <v>5222.1071428571431</v>
      </c>
      <c r="D12" s="155">
        <f t="shared" si="9"/>
        <v>5222.1071428571431</v>
      </c>
      <c r="E12" s="155">
        <f t="shared" si="9"/>
        <v>5222.1071428571431</v>
      </c>
      <c r="F12" s="155">
        <f t="shared" si="9"/>
        <v>5222.1071428571431</v>
      </c>
      <c r="G12" s="155">
        <f t="shared" si="9"/>
        <v>5222.1071428571431</v>
      </c>
      <c r="H12" s="155">
        <f t="shared" si="9"/>
        <v>5222.1071428571431</v>
      </c>
      <c r="I12" s="155">
        <f t="shared" si="9"/>
        <v>5222.1071428571431</v>
      </c>
      <c r="J12" s="147"/>
      <c r="K12" s="155">
        <f t="shared" si="2"/>
        <v>15666.321428571429</v>
      </c>
      <c r="L12" s="196">
        <f t="shared" si="3"/>
        <v>20888.428571428572</v>
      </c>
    </row>
    <row r="13" spans="1:14" customFormat="1" ht="15.75" thickTop="1">
      <c r="A13" s="197" t="s">
        <v>63</v>
      </c>
      <c r="B13" s="154">
        <f>SUM(B6:B12)</f>
        <v>0</v>
      </c>
      <c r="C13" s="154">
        <f t="shared" ref="C13:I13" si="10">SUM(C6:C12)</f>
        <v>18770.907142857144</v>
      </c>
      <c r="D13" s="154">
        <f t="shared" si="10"/>
        <v>23993.014285714286</v>
      </c>
      <c r="E13" s="154">
        <f t="shared" si="10"/>
        <v>70860.317857142858</v>
      </c>
      <c r="F13" s="154">
        <f t="shared" si="10"/>
        <v>70860.317857142858</v>
      </c>
      <c r="G13" s="154">
        <f t="shared" si="10"/>
        <v>70860.317857142858</v>
      </c>
      <c r="H13" s="154">
        <f t="shared" si="10"/>
        <v>70860.317857142858</v>
      </c>
      <c r="I13" s="154">
        <f t="shared" si="10"/>
        <v>70860.317857142858</v>
      </c>
      <c r="J13" s="154"/>
      <c r="K13" s="154">
        <f t="shared" si="2"/>
        <v>113624.23928571428</v>
      </c>
      <c r="L13" s="198">
        <f t="shared" si="3"/>
        <v>283441.27142857143</v>
      </c>
    </row>
    <row r="14" spans="1:14" customFormat="1">
      <c r="A14" s="28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4" customFormat="1"/>
    <row r="16" spans="1:14" customFormat="1" ht="15.75">
      <c r="A16" s="194" t="s">
        <v>136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1"/>
    </row>
    <row r="17" spans="1:12" customFormat="1">
      <c r="A17" s="145"/>
      <c r="B17" s="29" t="s">
        <v>3</v>
      </c>
      <c r="C17" s="29" t="s">
        <v>4</v>
      </c>
      <c r="D17" s="29" t="s">
        <v>5</v>
      </c>
      <c r="E17" s="29" t="s">
        <v>6</v>
      </c>
      <c r="F17" s="29" t="s">
        <v>3</v>
      </c>
      <c r="G17" s="29" t="s">
        <v>4</v>
      </c>
      <c r="H17" s="29" t="s">
        <v>5</v>
      </c>
      <c r="I17" s="29" t="s">
        <v>6</v>
      </c>
      <c r="J17" s="29"/>
      <c r="K17" s="29"/>
      <c r="L17" s="150"/>
    </row>
    <row r="18" spans="1:12" customFormat="1">
      <c r="A18" s="145" t="str">
        <f>'User Input Traffic'!J4</f>
        <v>BT</v>
      </c>
      <c r="B18" s="147">
        <f>(Traffic!$L76*Traffic!$L81*Assumptions!$B6)*'User Input Pricing'!F78</f>
        <v>0</v>
      </c>
      <c r="C18" s="147">
        <f>(Traffic!$L76*Traffic!$L81*Assumptions!$B6)*'User Input Pricing'!G78</f>
        <v>0</v>
      </c>
      <c r="D18" s="147">
        <f>(Traffic!$L76*Traffic!$L81*Assumptions!$B6)*'User Input Pricing'!H78</f>
        <v>0</v>
      </c>
      <c r="E18" s="147">
        <f>(Traffic!$L76*Traffic!$L81*Assumptions!$B6)*'User Input Pricing'!I78</f>
        <v>0</v>
      </c>
      <c r="F18" s="147">
        <f>(Traffic!$L76*Traffic!$L81*Assumptions!$B6)*'User Input Pricing'!J78</f>
        <v>0</v>
      </c>
      <c r="G18" s="147">
        <f>(Traffic!$L76*Traffic!$L81*Assumptions!$B6)*'User Input Pricing'!K78</f>
        <v>0</v>
      </c>
      <c r="H18" s="147">
        <f>(Traffic!$L76*Traffic!$L81*Assumptions!$B6)*'User Input Pricing'!L78</f>
        <v>0</v>
      </c>
      <c r="I18" s="147">
        <f>(Traffic!$L76*Traffic!$L81*Assumptions!$B6)*'User Input Pricing'!M78</f>
        <v>0</v>
      </c>
      <c r="J18" s="29"/>
      <c r="K18" s="243">
        <f>SUM(B18:E18)</f>
        <v>0</v>
      </c>
      <c r="L18" s="148">
        <f>SUM(F18:I18)</f>
        <v>0</v>
      </c>
    </row>
    <row r="19" spans="1:12" customFormat="1">
      <c r="A19" s="145" t="str">
        <f>'User Input Traffic'!I4</f>
        <v>Sky</v>
      </c>
      <c r="B19" s="147">
        <f>(Traffic!$K76*Traffic!$K81*Assumptions!$B6)*'User Input Pricing'!F51</f>
        <v>0</v>
      </c>
      <c r="C19" s="147">
        <f>(Traffic!$K76*Traffic!$K81*Assumptions!$B6)*'User Input Pricing'!G51</f>
        <v>71435.714285714275</v>
      </c>
      <c r="D19" s="147">
        <f>(Traffic!$K76*Traffic!$K81*Assumptions!$B6)*'User Input Pricing'!H51</f>
        <v>71435.714285714275</v>
      </c>
      <c r="E19" s="147">
        <f>(Traffic!$K76*Traffic!$K81*Assumptions!$B6)*'User Input Pricing'!I51</f>
        <v>71435.714285714275</v>
      </c>
      <c r="F19" s="147">
        <f>(Traffic!$K76*Traffic!$K81*Assumptions!$B6)*'User Input Pricing'!J51</f>
        <v>71435.714285714275</v>
      </c>
      <c r="G19" s="147">
        <f>(Traffic!$K76*Traffic!$K81*Assumptions!$B6)*'User Input Pricing'!K51</f>
        <v>71435.714285714275</v>
      </c>
      <c r="H19" s="147">
        <f>(Traffic!$K76*Traffic!$K81*Assumptions!$B6)*'User Input Pricing'!L51</f>
        <v>71435.714285714275</v>
      </c>
      <c r="I19" s="147">
        <f>(Traffic!$K76*Traffic!$K81*Assumptions!$B6)*'User Input Pricing'!M51</f>
        <v>71435.714285714275</v>
      </c>
      <c r="J19" s="147"/>
      <c r="K19" s="147">
        <f>SUM(B19:E19)</f>
        <v>214307.14285714284</v>
      </c>
      <c r="L19" s="148">
        <f>SUM(F19:I19)</f>
        <v>285742.8571428571</v>
      </c>
    </row>
    <row r="20" spans="1:12" customFormat="1">
      <c r="A20" s="195" t="str">
        <f>'User Input Traffic'!G4</f>
        <v>Net-A-Porter</v>
      </c>
      <c r="B20" s="147">
        <f>(Traffic!$B77*Traffic!$B81*Assumptions!$B6)*'User Input Pricing'!F43</f>
        <v>0</v>
      </c>
      <c r="C20" s="147">
        <f>(Traffic!$B77*Traffic!$B81*Assumptions!$B6)*'User Input Pricing'!G43</f>
        <v>0</v>
      </c>
      <c r="D20" s="147">
        <f>(Traffic!$B77*Traffic!$B81*Assumptions!$B6)*'User Input Pricing'!H43</f>
        <v>0</v>
      </c>
      <c r="E20" s="147">
        <f>(Traffic!$B77*Traffic!$B81*Assumptions!$B6)*'User Input Pricing'!I43</f>
        <v>29525.892857142851</v>
      </c>
      <c r="F20" s="147">
        <f>(Traffic!$B77*Traffic!$B81*Assumptions!$B6)*'User Input Pricing'!J43</f>
        <v>29525.892857142851</v>
      </c>
      <c r="G20" s="147">
        <f>(Traffic!$B77*Traffic!$B81*Assumptions!$B6)*'User Input Pricing'!K43</f>
        <v>29525.892857142851</v>
      </c>
      <c r="H20" s="147">
        <f>(Traffic!$B77*Traffic!$B81*Assumptions!$B6)*'User Input Pricing'!L43</f>
        <v>29525.892857142851</v>
      </c>
      <c r="I20" s="147">
        <f>(Traffic!$B77*Traffic!$B81*Assumptions!$B6)*'User Input Pricing'!M43</f>
        <v>29525.892857142851</v>
      </c>
      <c r="J20" s="147"/>
      <c r="K20" s="147">
        <f t="shared" ref="K20:K26" si="11">SUM(B20:E20)</f>
        <v>29525.892857142851</v>
      </c>
      <c r="L20" s="148">
        <f t="shared" ref="L20:L26" si="12">SUM(F20:I20)</f>
        <v>118103.57142857141</v>
      </c>
    </row>
    <row r="21" spans="1:12" customFormat="1">
      <c r="A21" s="195" t="str">
        <f>'User Input Traffic'!F4</f>
        <v>Debenhams</v>
      </c>
      <c r="B21" s="147">
        <f>(Traffic!$C77*Traffic!$C81*Assumptions!$B6)*'User Input Pricing'!F36</f>
        <v>0</v>
      </c>
      <c r="C21" s="147">
        <f>(Traffic!$C77*Traffic!$C81*Assumptions!$B6)*'User Input Pricing'!G36</f>
        <v>0</v>
      </c>
      <c r="D21" s="147">
        <f>(Traffic!$C77*Traffic!$C81*Assumptions!$B6)*'User Input Pricing'!H36</f>
        <v>0</v>
      </c>
      <c r="E21" s="147">
        <f>(Traffic!$C77*Traffic!$C81*Assumptions!$B6)*'User Input Pricing'!I36</f>
        <v>29525.892857142851</v>
      </c>
      <c r="F21" s="147">
        <f>(Traffic!$C77*Traffic!$C81*Assumptions!$B6)*'User Input Pricing'!J36</f>
        <v>29525.892857142851</v>
      </c>
      <c r="G21" s="147">
        <f>(Traffic!$C77*Traffic!$C81*Assumptions!$B6)*'User Input Pricing'!K36</f>
        <v>29525.892857142851</v>
      </c>
      <c r="H21" s="147">
        <f>(Traffic!$C77*Traffic!$C81*Assumptions!$B6)*'User Input Pricing'!L36</f>
        <v>29525.892857142851</v>
      </c>
      <c r="I21" s="147">
        <f>(Traffic!$C77*Traffic!$C81*Assumptions!$B6)*'User Input Pricing'!M36</f>
        <v>29525.892857142851</v>
      </c>
      <c r="J21" s="147"/>
      <c r="K21" s="147">
        <f t="shared" si="11"/>
        <v>29525.892857142851</v>
      </c>
      <c r="L21" s="148">
        <f t="shared" si="12"/>
        <v>118103.57142857141</v>
      </c>
    </row>
    <row r="22" spans="1:12" customFormat="1">
      <c r="A22" s="195" t="str">
        <f>'User Input Traffic'!E4</f>
        <v>Brand Alley</v>
      </c>
      <c r="B22" s="147">
        <f>(Traffic!$D77*Traffic!$D81*Assumptions!$B6)*'User Input Pricing'!F29</f>
        <v>0</v>
      </c>
      <c r="C22" s="147">
        <f>(Traffic!$D77*Traffic!$D81*Assumptions!$B6)*'User Input Pricing'!G29</f>
        <v>0</v>
      </c>
      <c r="D22" s="147">
        <f>(Traffic!$D77*Traffic!$D81*Assumptions!$B6)*'User Input Pricing'!H29</f>
        <v>0</v>
      </c>
      <c r="E22" s="147">
        <f>(Traffic!$D77*Traffic!$D81*Assumptions!$B6)*'User Input Pricing'!I29</f>
        <v>142252.23214285716</v>
      </c>
      <c r="F22" s="147">
        <f>(Traffic!$D77*Traffic!$D81*Assumptions!$B6)*'User Input Pricing'!J29</f>
        <v>142252.23214285716</v>
      </c>
      <c r="G22" s="147">
        <f>(Traffic!$D77*Traffic!$D81*Assumptions!$B6)*'User Input Pricing'!K29</f>
        <v>142252.23214285716</v>
      </c>
      <c r="H22" s="147">
        <f>(Traffic!$D77*Traffic!$D81*Assumptions!$B6)*'User Input Pricing'!L29</f>
        <v>142252.23214285716</v>
      </c>
      <c r="I22" s="147">
        <f>(Traffic!$D77*Traffic!$D81*Assumptions!$B6)*'User Input Pricing'!M29</f>
        <v>142252.23214285716</v>
      </c>
      <c r="J22" s="147"/>
      <c r="K22" s="147">
        <f t="shared" si="11"/>
        <v>142252.23214285716</v>
      </c>
      <c r="L22" s="148">
        <f t="shared" si="12"/>
        <v>569008.92857142864</v>
      </c>
    </row>
    <row r="23" spans="1:12" customFormat="1">
      <c r="A23" s="195" t="str">
        <f>'User Input Traffic'!D4</f>
        <v>NHS</v>
      </c>
      <c r="B23" s="147">
        <f>(Traffic!$E77*Traffic!$E81*Assumptions!$B6)*'User Input Pricing'!F22</f>
        <v>0</v>
      </c>
      <c r="C23" s="147">
        <f>(Traffic!$E77*Traffic!$E81*Assumptions!$B6)*'User Input Pricing'!G22</f>
        <v>0</v>
      </c>
      <c r="D23" s="147">
        <f>(Traffic!$E77*Traffic!$E81*Assumptions!$B6)*'User Input Pricing'!H22</f>
        <v>0</v>
      </c>
      <c r="E23" s="147">
        <f>(Traffic!$E77*Traffic!$E81*Assumptions!$B6)*'User Input Pricing'!I22</f>
        <v>52990.17857142858</v>
      </c>
      <c r="F23" s="147">
        <f>(Traffic!$E77*Traffic!$E81*Assumptions!$B6)*'User Input Pricing'!J22</f>
        <v>52990.17857142858</v>
      </c>
      <c r="G23" s="147">
        <f>(Traffic!$E77*Traffic!$E81*Assumptions!$B6)*'User Input Pricing'!K22</f>
        <v>52990.17857142858</v>
      </c>
      <c r="H23" s="147">
        <f>(Traffic!$E77*Traffic!$E81*Assumptions!$B6)*'User Input Pricing'!L22</f>
        <v>52990.17857142858</v>
      </c>
      <c r="I23" s="147">
        <f>(Traffic!$E77*Traffic!$E81*Assumptions!$B6)*'User Input Pricing'!M22</f>
        <v>52990.17857142858</v>
      </c>
      <c r="J23" s="147"/>
      <c r="K23" s="147">
        <f t="shared" si="11"/>
        <v>52990.17857142858</v>
      </c>
      <c r="L23" s="148">
        <f t="shared" si="12"/>
        <v>211960.71428571432</v>
      </c>
    </row>
    <row r="24" spans="1:12" customFormat="1">
      <c r="A24" s="195" t="str">
        <f>'User Input Traffic'!C4</f>
        <v>The Independent</v>
      </c>
      <c r="B24" s="147">
        <f>(Traffic!$F77*Traffic!$F81*Assumptions!$B6)*'User Input Pricing'!F15</f>
        <v>0</v>
      </c>
      <c r="C24" s="147">
        <f>(Traffic!$F77*Traffic!$F81*Assumptions!$B6)*'User Input Pricing'!G15</f>
        <v>0</v>
      </c>
      <c r="D24" s="147">
        <f>(Traffic!$F77*Traffic!$F81*Assumptions!$B6)*'User Input Pricing'!H15</f>
        <v>29525.892857142851</v>
      </c>
      <c r="E24" s="147">
        <f>(Traffic!$F77*Traffic!$F81*Assumptions!$B6)*'User Input Pricing'!I15</f>
        <v>29525.892857142851</v>
      </c>
      <c r="F24" s="147">
        <f>(Traffic!$F77*Traffic!$F81*Assumptions!$B6)*'User Input Pricing'!J15</f>
        <v>29525.892857142851</v>
      </c>
      <c r="G24" s="147">
        <f>(Traffic!$F77*Traffic!$F81*Assumptions!$B6)*'User Input Pricing'!K15</f>
        <v>29525.892857142851</v>
      </c>
      <c r="H24" s="147">
        <f>(Traffic!$F77*Traffic!$F81*Assumptions!$B6)*'User Input Pricing'!L15</f>
        <v>29525.892857142851</v>
      </c>
      <c r="I24" s="147">
        <f>(Traffic!$F77*Traffic!$F81*Assumptions!$B6)*'User Input Pricing'!M15</f>
        <v>29525.892857142851</v>
      </c>
      <c r="J24" s="147"/>
      <c r="K24" s="147">
        <f t="shared" si="11"/>
        <v>59051.785714285703</v>
      </c>
      <c r="L24" s="148">
        <f t="shared" si="12"/>
        <v>118103.57142857141</v>
      </c>
    </row>
    <row r="25" spans="1:12" customFormat="1" ht="15.75" thickBot="1">
      <c r="A25" s="31" t="str">
        <f>'User Input Traffic'!B4</f>
        <v>The Times</v>
      </c>
      <c r="B25" s="155">
        <f>(Traffic!$G77*Traffic!$G81*Assumptions!$B6)*'User Input Pricing'!F8</f>
        <v>0</v>
      </c>
      <c r="C25" s="155">
        <f>(Traffic!$G77*Traffic!$G81*Assumptions!$B6)*'User Input Pricing'!G8</f>
        <v>29525.892857142851</v>
      </c>
      <c r="D25" s="155">
        <f>(Traffic!$G77*Traffic!$G81*Assumptions!$B6)*'User Input Pricing'!H8</f>
        <v>29525.892857142851</v>
      </c>
      <c r="E25" s="155">
        <f>(Traffic!$G77*Traffic!$G81*Assumptions!$B6)*'User Input Pricing'!I8</f>
        <v>29525.892857142851</v>
      </c>
      <c r="F25" s="155">
        <f>(Traffic!$G77*Traffic!$G81*Assumptions!$B6)*'User Input Pricing'!J8</f>
        <v>29525.892857142851</v>
      </c>
      <c r="G25" s="155">
        <f>(Traffic!$G77*Traffic!$G81*Assumptions!$B6)*'User Input Pricing'!K8</f>
        <v>29525.892857142851</v>
      </c>
      <c r="H25" s="155">
        <f>(Traffic!$G77*Traffic!$G81*Assumptions!$B6)*'User Input Pricing'!L8</f>
        <v>29525.892857142851</v>
      </c>
      <c r="I25" s="155">
        <f>(Traffic!$G77*Traffic!$G81*Assumptions!$B6)*'User Input Pricing'!M8</f>
        <v>29525.892857142851</v>
      </c>
      <c r="J25" s="147"/>
      <c r="K25" s="155">
        <f t="shared" si="11"/>
        <v>88577.678571428551</v>
      </c>
      <c r="L25" s="196">
        <f t="shared" si="12"/>
        <v>118103.57142857141</v>
      </c>
    </row>
    <row r="26" spans="1:12" customFormat="1" ht="15.75" thickTop="1">
      <c r="A26" s="197" t="s">
        <v>67</v>
      </c>
      <c r="B26" s="154">
        <f t="shared" ref="B26:I26" si="13">SUM(B19+B20+B21+B22+B23+B24+B25)</f>
        <v>0</v>
      </c>
      <c r="C26" s="154">
        <f t="shared" si="13"/>
        <v>100961.60714285713</v>
      </c>
      <c r="D26" s="154">
        <f t="shared" si="13"/>
        <v>130487.49999999999</v>
      </c>
      <c r="E26" s="154">
        <f t="shared" si="13"/>
        <v>384781.69642857142</v>
      </c>
      <c r="F26" s="154">
        <f t="shared" si="13"/>
        <v>384781.69642857142</v>
      </c>
      <c r="G26" s="154">
        <f t="shared" si="13"/>
        <v>384781.69642857142</v>
      </c>
      <c r="H26" s="154">
        <f t="shared" si="13"/>
        <v>384781.69642857142</v>
      </c>
      <c r="I26" s="154">
        <f t="shared" si="13"/>
        <v>384781.69642857142</v>
      </c>
      <c r="J26" s="154"/>
      <c r="K26" s="154">
        <f t="shared" si="11"/>
        <v>616230.80357142852</v>
      </c>
      <c r="L26" s="198">
        <f t="shared" si="12"/>
        <v>1539126.7857142857</v>
      </c>
    </row>
    <row r="27" spans="1:12" customFormat="1">
      <c r="A27" s="31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</row>
    <row r="28" spans="1:12" customFormat="1">
      <c r="A28" s="3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1:12" customFormat="1" ht="15.75">
      <c r="A29" s="194" t="s">
        <v>138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1"/>
    </row>
    <row r="30" spans="1:12" customFormat="1">
      <c r="A30" s="145"/>
      <c r="B30" s="29" t="s">
        <v>3</v>
      </c>
      <c r="C30" s="29" t="s">
        <v>4</v>
      </c>
      <c r="D30" s="29" t="s">
        <v>5</v>
      </c>
      <c r="E30" s="29" t="s">
        <v>6</v>
      </c>
      <c r="F30" s="29" t="s">
        <v>3</v>
      </c>
      <c r="G30" s="29" t="s">
        <v>4</v>
      </c>
      <c r="H30" s="29" t="s">
        <v>5</v>
      </c>
      <c r="I30" s="29" t="s">
        <v>6</v>
      </c>
      <c r="J30" s="29"/>
      <c r="K30" s="29"/>
      <c r="L30" s="150"/>
    </row>
    <row r="31" spans="1:12" customFormat="1">
      <c r="A31" s="145" t="str">
        <f>'User Input Traffic'!J4</f>
        <v>BT</v>
      </c>
      <c r="B31" s="237">
        <f t="shared" ref="B31:B39" si="14">IF(B18=0,0,B5/B18)</f>
        <v>0</v>
      </c>
      <c r="C31" s="237">
        <f t="shared" ref="C31:I31" si="15">IF(C18=0,0,C5/C18)</f>
        <v>0</v>
      </c>
      <c r="D31" s="237">
        <f t="shared" si="15"/>
        <v>0</v>
      </c>
      <c r="E31" s="237">
        <f t="shared" si="15"/>
        <v>0</v>
      </c>
      <c r="F31" s="237">
        <f t="shared" si="15"/>
        <v>0</v>
      </c>
      <c r="G31" s="237">
        <f t="shared" si="15"/>
        <v>0</v>
      </c>
      <c r="H31" s="237">
        <f t="shared" si="15"/>
        <v>0</v>
      </c>
      <c r="I31" s="237">
        <f t="shared" si="15"/>
        <v>0</v>
      </c>
      <c r="J31" s="29"/>
      <c r="K31" s="29"/>
      <c r="L31" s="150"/>
    </row>
    <row r="32" spans="1:12" customFormat="1">
      <c r="A32" s="145" t="str">
        <f>'User Input Traffic'!I4</f>
        <v>Sky</v>
      </c>
      <c r="B32" s="237">
        <f t="shared" si="14"/>
        <v>0</v>
      </c>
      <c r="C32" s="237">
        <f t="shared" ref="C32:I32" si="16">IF(C19=0,0,C6/C19)</f>
        <v>0.18966423357664239</v>
      </c>
      <c r="D32" s="237">
        <f t="shared" si="16"/>
        <v>0.18966423357664239</v>
      </c>
      <c r="E32" s="237">
        <f t="shared" si="16"/>
        <v>0.18966423357664239</v>
      </c>
      <c r="F32" s="237">
        <f t="shared" si="16"/>
        <v>0.18966423357664239</v>
      </c>
      <c r="G32" s="237">
        <f t="shared" si="16"/>
        <v>0.18966423357664239</v>
      </c>
      <c r="H32" s="237">
        <f t="shared" si="16"/>
        <v>0.18966423357664239</v>
      </c>
      <c r="I32" s="237">
        <f t="shared" si="16"/>
        <v>0.18966423357664239</v>
      </c>
      <c r="J32" s="27"/>
      <c r="K32" s="147"/>
      <c r="L32" s="148"/>
    </row>
    <row r="33" spans="1:13" customFormat="1">
      <c r="A33" s="195" t="str">
        <f>'User Input Traffic'!G4</f>
        <v>Net-A-Porter</v>
      </c>
      <c r="B33" s="237">
        <f t="shared" si="14"/>
        <v>0</v>
      </c>
      <c r="C33" s="237">
        <f t="shared" ref="C33:I38" si="17">IF(C20=0,0,C7/C20)</f>
        <v>0</v>
      </c>
      <c r="D33" s="237">
        <f t="shared" si="17"/>
        <v>0</v>
      </c>
      <c r="E33" s="237">
        <f t="shared" si="17"/>
        <v>0.17686534216335545</v>
      </c>
      <c r="F33" s="237">
        <f t="shared" si="17"/>
        <v>0.17686534216335545</v>
      </c>
      <c r="G33" s="237">
        <f t="shared" si="17"/>
        <v>0.17686534216335545</v>
      </c>
      <c r="H33" s="237">
        <f t="shared" si="17"/>
        <v>0.17686534216335545</v>
      </c>
      <c r="I33" s="237">
        <f t="shared" si="17"/>
        <v>0.17686534216335545</v>
      </c>
      <c r="J33" s="27"/>
      <c r="K33" s="147"/>
      <c r="L33" s="148"/>
    </row>
    <row r="34" spans="1:13" customFormat="1">
      <c r="A34" s="195" t="str">
        <f>'User Input Traffic'!F4</f>
        <v>Debenhams</v>
      </c>
      <c r="B34" s="237">
        <f t="shared" si="14"/>
        <v>0</v>
      </c>
      <c r="C34" s="237">
        <f t="shared" si="17"/>
        <v>0</v>
      </c>
      <c r="D34" s="237">
        <f t="shared" si="17"/>
        <v>0</v>
      </c>
      <c r="E34" s="237">
        <f t="shared" si="17"/>
        <v>0.17686534216335545</v>
      </c>
      <c r="F34" s="237">
        <f t="shared" si="17"/>
        <v>0.17686534216335545</v>
      </c>
      <c r="G34" s="237">
        <f t="shared" si="17"/>
        <v>0.17686534216335545</v>
      </c>
      <c r="H34" s="237">
        <f t="shared" si="17"/>
        <v>0.17686534216335545</v>
      </c>
      <c r="I34" s="237">
        <f t="shared" si="17"/>
        <v>0.17686534216335545</v>
      </c>
      <c r="J34" s="27"/>
      <c r="K34" s="147"/>
      <c r="L34" s="148"/>
    </row>
    <row r="35" spans="1:13" customFormat="1">
      <c r="A35" s="195" t="str">
        <f>'User Input Traffic'!E4</f>
        <v>Brand Alley</v>
      </c>
      <c r="B35" s="237">
        <f t="shared" si="14"/>
        <v>0</v>
      </c>
      <c r="C35" s="237">
        <f t="shared" si="17"/>
        <v>0</v>
      </c>
      <c r="D35" s="237">
        <f t="shared" si="17"/>
        <v>0</v>
      </c>
      <c r="E35" s="237">
        <f t="shared" si="17"/>
        <v>0.19294387170675834</v>
      </c>
      <c r="F35" s="237">
        <f t="shared" si="17"/>
        <v>0.19294387170675834</v>
      </c>
      <c r="G35" s="237">
        <f t="shared" si="17"/>
        <v>0.19294387170675834</v>
      </c>
      <c r="H35" s="237">
        <f t="shared" si="17"/>
        <v>0.19294387170675834</v>
      </c>
      <c r="I35" s="237">
        <f t="shared" si="17"/>
        <v>0.19294387170675834</v>
      </c>
      <c r="J35" s="27"/>
      <c r="K35" s="147"/>
      <c r="L35" s="148"/>
    </row>
    <row r="36" spans="1:13" customFormat="1">
      <c r="A36" s="195" t="str">
        <f>'User Input Traffic'!D4</f>
        <v>NHS</v>
      </c>
      <c r="B36" s="237">
        <f t="shared" si="14"/>
        <v>0</v>
      </c>
      <c r="C36" s="237">
        <f t="shared" si="17"/>
        <v>0</v>
      </c>
      <c r="D36" s="237">
        <f t="shared" si="17"/>
        <v>0</v>
      </c>
      <c r="E36" s="237">
        <f t="shared" si="17"/>
        <v>0.16939729397293971</v>
      </c>
      <c r="F36" s="237">
        <f t="shared" si="17"/>
        <v>0.16939729397293971</v>
      </c>
      <c r="G36" s="237">
        <f t="shared" si="17"/>
        <v>0.16939729397293971</v>
      </c>
      <c r="H36" s="237">
        <f t="shared" si="17"/>
        <v>0.16939729397293971</v>
      </c>
      <c r="I36" s="237">
        <f t="shared" si="17"/>
        <v>0.16939729397293971</v>
      </c>
      <c r="J36" s="27"/>
      <c r="K36" s="147"/>
      <c r="L36" s="148"/>
    </row>
    <row r="37" spans="1:13" customFormat="1">
      <c r="A37" s="195" t="str">
        <f>'User Input Traffic'!C4</f>
        <v>The Independent</v>
      </c>
      <c r="B37" s="237">
        <f t="shared" si="14"/>
        <v>0</v>
      </c>
      <c r="C37" s="237">
        <f t="shared" si="17"/>
        <v>0</v>
      </c>
      <c r="D37" s="237">
        <f t="shared" si="17"/>
        <v>0.17686534216335545</v>
      </c>
      <c r="E37" s="237">
        <f t="shared" si="17"/>
        <v>0.17686534216335545</v>
      </c>
      <c r="F37" s="237">
        <f t="shared" si="17"/>
        <v>0.17686534216335545</v>
      </c>
      <c r="G37" s="237">
        <f t="shared" si="17"/>
        <v>0.17686534216335545</v>
      </c>
      <c r="H37" s="237">
        <f t="shared" si="17"/>
        <v>0.17686534216335545</v>
      </c>
      <c r="I37" s="237">
        <f t="shared" si="17"/>
        <v>0.17686534216335545</v>
      </c>
      <c r="J37" s="27"/>
      <c r="K37" s="147"/>
      <c r="L37" s="148"/>
    </row>
    <row r="38" spans="1:13" customFormat="1" ht="15.75" thickBot="1">
      <c r="A38" s="31" t="str">
        <f>'User Input Traffic'!B4</f>
        <v>The Times</v>
      </c>
      <c r="B38" s="236">
        <f t="shared" si="14"/>
        <v>0</v>
      </c>
      <c r="C38" s="236">
        <f t="shared" si="17"/>
        <v>0.17686534216335545</v>
      </c>
      <c r="D38" s="236">
        <f t="shared" si="17"/>
        <v>0.17686534216335545</v>
      </c>
      <c r="E38" s="236">
        <f t="shared" si="17"/>
        <v>0.17686534216335545</v>
      </c>
      <c r="F38" s="236">
        <f t="shared" si="17"/>
        <v>0.17686534216335545</v>
      </c>
      <c r="G38" s="236">
        <f t="shared" si="17"/>
        <v>0.17686534216335545</v>
      </c>
      <c r="H38" s="236">
        <f t="shared" si="17"/>
        <v>0.17686534216335545</v>
      </c>
      <c r="I38" s="236">
        <f t="shared" si="17"/>
        <v>0.17686534216335545</v>
      </c>
      <c r="J38" s="27"/>
      <c r="K38" s="147"/>
      <c r="L38" s="148"/>
    </row>
    <row r="39" spans="1:13" customFormat="1" ht="15.75" thickTop="1">
      <c r="A39" s="197" t="s">
        <v>139</v>
      </c>
      <c r="B39" s="237">
        <f t="shared" si="14"/>
        <v>0</v>
      </c>
      <c r="C39" s="237">
        <f t="shared" ref="C39:I39" si="18">IF(C26=0,0,C13/C26)</f>
        <v>0.1859212395093609</v>
      </c>
      <c r="D39" s="237">
        <f t="shared" si="18"/>
        <v>0.18387212787212789</v>
      </c>
      <c r="E39" s="237">
        <f t="shared" si="18"/>
        <v>0.18415719488439061</v>
      </c>
      <c r="F39" s="237">
        <f t="shared" si="18"/>
        <v>0.18415719488439061</v>
      </c>
      <c r="G39" s="237">
        <f t="shared" si="18"/>
        <v>0.18415719488439061</v>
      </c>
      <c r="H39" s="237">
        <f t="shared" si="18"/>
        <v>0.18415719488439061</v>
      </c>
      <c r="I39" s="237">
        <f t="shared" si="18"/>
        <v>0.18415719488439061</v>
      </c>
      <c r="J39" s="154"/>
      <c r="K39" s="154"/>
      <c r="L39" s="198"/>
    </row>
    <row r="40" spans="1:13" customFormat="1">
      <c r="A40" s="31"/>
      <c r="B40" s="224"/>
      <c r="C40" s="224"/>
      <c r="D40" s="224"/>
      <c r="E40" s="224"/>
      <c r="F40" s="224"/>
      <c r="G40" s="224"/>
      <c r="H40" s="224"/>
      <c r="I40" s="224"/>
      <c r="J40" s="27"/>
      <c r="K40" s="27"/>
      <c r="L40" s="27"/>
    </row>
    <row r="41" spans="1:13" customFormat="1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</row>
    <row r="42" spans="1:13" customFormat="1" ht="15.75">
      <c r="A42" s="94" t="s">
        <v>124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</row>
    <row r="43" spans="1:13" customFormat="1">
      <c r="A43" s="131" t="str">
        <f>A7</f>
        <v>Net-A-Porter</v>
      </c>
      <c r="B43" s="144" t="s">
        <v>3</v>
      </c>
      <c r="C43" s="144" t="s">
        <v>4</v>
      </c>
      <c r="D43" s="144" t="s">
        <v>5</v>
      </c>
      <c r="E43" s="144" t="s">
        <v>6</v>
      </c>
      <c r="F43" s="144" t="s">
        <v>3</v>
      </c>
      <c r="G43" s="144" t="s">
        <v>4</v>
      </c>
      <c r="H43" s="144" t="s">
        <v>5</v>
      </c>
      <c r="I43" s="144" t="s">
        <v>6</v>
      </c>
      <c r="J43" s="144"/>
      <c r="K43" s="144" t="s">
        <v>23</v>
      </c>
      <c r="L43" s="144" t="s">
        <v>24</v>
      </c>
      <c r="M43" s="151"/>
    </row>
    <row r="44" spans="1:13" customFormat="1">
      <c r="A44" s="145" t="s">
        <v>7</v>
      </c>
      <c r="B44" s="34">
        <f>'User Input Pricing'!F42</f>
        <v>0.01</v>
      </c>
      <c r="C44" s="34">
        <f>'User Input Pricing'!G42</f>
        <v>0.01</v>
      </c>
      <c r="D44" s="34">
        <f>'User Input Pricing'!H42</f>
        <v>0.01</v>
      </c>
      <c r="E44" s="34">
        <f>'User Input Pricing'!I42</f>
        <v>0.01</v>
      </c>
      <c r="F44" s="34">
        <f>'User Input Pricing'!J42</f>
        <v>0.01</v>
      </c>
      <c r="G44" s="34">
        <f>'User Input Pricing'!K42</f>
        <v>0.01</v>
      </c>
      <c r="H44" s="34">
        <f>'User Input Pricing'!L42</f>
        <v>0.01</v>
      </c>
      <c r="I44" s="34">
        <f>'User Input Pricing'!M42</f>
        <v>0.01</v>
      </c>
      <c r="J44" s="29"/>
      <c r="K44" s="29"/>
      <c r="L44" s="29"/>
      <c r="M44" s="151"/>
    </row>
    <row r="45" spans="1:13" customFormat="1">
      <c r="A45" s="145" t="s">
        <v>43</v>
      </c>
      <c r="B45" s="147">
        <f>(((Traffic!$B77*B44)/Assumptions!$B3)/Assumptions!$B4)*'User Input Pricing'!F43</f>
        <v>0</v>
      </c>
      <c r="C45" s="147">
        <f>(((Traffic!$B77*C44)/Assumptions!$B3)/Assumptions!$B4)*'User Input Pricing'!G43</f>
        <v>0</v>
      </c>
      <c r="D45" s="147">
        <f>(((Traffic!$B77*D44)/Assumptions!$B3)/Assumptions!$B4)*'User Input Pricing'!H43</f>
        <v>0</v>
      </c>
      <c r="E45" s="147">
        <f>(((Traffic!$B77*E44)/Assumptions!$B3)/Assumptions!$B4)*'User Input Pricing'!I43</f>
        <v>21.714285714285715</v>
      </c>
      <c r="F45" s="147">
        <f>(((Traffic!$B77*F44)/Assumptions!$B3)/Assumptions!$B4)*'User Input Pricing'!J43</f>
        <v>21.714285714285715</v>
      </c>
      <c r="G45" s="147">
        <f>(((Traffic!$B77*G44)/Assumptions!$B3)/Assumptions!$B4)*'User Input Pricing'!K43</f>
        <v>21.714285714285715</v>
      </c>
      <c r="H45" s="147">
        <f>(((Traffic!$B77*H44)/Assumptions!$B3)/Assumptions!$B4)*'User Input Pricing'!L43</f>
        <v>21.714285714285715</v>
      </c>
      <c r="I45" s="147">
        <f>(((Traffic!$B77*I44)/Assumptions!$B3)/Assumptions!$B4)*'User Input Pricing'!M43</f>
        <v>21.714285714285715</v>
      </c>
      <c r="J45" s="147"/>
      <c r="K45" s="147">
        <f>SUM(B45:E45)</f>
        <v>21.714285714285715</v>
      </c>
      <c r="L45" s="147">
        <f>SUM(F45:I45)</f>
        <v>86.857142857142861</v>
      </c>
      <c r="M45" s="151"/>
    </row>
    <row r="46" spans="1:13" customFormat="1">
      <c r="A46" s="145" t="s">
        <v>44</v>
      </c>
      <c r="B46" s="147">
        <f>B45*Assumptions!B3</f>
        <v>0</v>
      </c>
      <c r="C46" s="147">
        <f>C45*Assumptions!B3</f>
        <v>0</v>
      </c>
      <c r="D46" s="147">
        <f>D45*Assumptions!B3</f>
        <v>0</v>
      </c>
      <c r="E46" s="147">
        <f>E45*Assumptions!B3</f>
        <v>162.85714285714286</v>
      </c>
      <c r="F46" s="147">
        <f>F45*Assumptions!B3</f>
        <v>162.85714285714286</v>
      </c>
      <c r="G46" s="147">
        <f>G45*Assumptions!B3</f>
        <v>162.85714285714286</v>
      </c>
      <c r="H46" s="147">
        <f>H45*Assumptions!B3</f>
        <v>162.85714285714286</v>
      </c>
      <c r="I46" s="147">
        <f>I45*Assumptions!B3</f>
        <v>162.85714285714286</v>
      </c>
      <c r="J46" s="147"/>
      <c r="K46" s="147">
        <f>SUM(B46:E46)</f>
        <v>162.85714285714286</v>
      </c>
      <c r="L46" s="147">
        <f>SUM(F46:I46)</f>
        <v>651.42857142857144</v>
      </c>
      <c r="M46" s="151"/>
    </row>
    <row r="47" spans="1:13" customFormat="1">
      <c r="A47" s="145" t="s">
        <v>45</v>
      </c>
      <c r="B47" s="147">
        <f>B46*Assumptions!B5</f>
        <v>0</v>
      </c>
      <c r="C47" s="147">
        <f>C46*Assumptions!B5</f>
        <v>0</v>
      </c>
      <c r="D47" s="147">
        <f>D46*Assumptions!B5</f>
        <v>0</v>
      </c>
      <c r="E47" s="147">
        <f>E46*Assumptions!B5</f>
        <v>14860.714285714286</v>
      </c>
      <c r="F47" s="147">
        <f>F46*Assumptions!B5</f>
        <v>14860.714285714286</v>
      </c>
      <c r="G47" s="147">
        <f>G46*Assumptions!B5</f>
        <v>14860.714285714286</v>
      </c>
      <c r="H47" s="147">
        <f>H46*Assumptions!B5</f>
        <v>14860.714285714286</v>
      </c>
      <c r="I47" s="147">
        <f>I46*Assumptions!B5</f>
        <v>14860.714285714286</v>
      </c>
      <c r="J47" s="147"/>
      <c r="K47" s="147">
        <f>SUM(B47:E47)</f>
        <v>14860.714285714286</v>
      </c>
      <c r="L47" s="147">
        <f>SUM(F47:I47)</f>
        <v>59442.857142857145</v>
      </c>
      <c r="M47" s="151"/>
    </row>
    <row r="48" spans="1:13" customFormat="1">
      <c r="A48" s="149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51"/>
    </row>
    <row r="49" spans="1:13" customFormat="1">
      <c r="A49" s="145" t="s">
        <v>2</v>
      </c>
      <c r="B49" s="29" t="s">
        <v>3</v>
      </c>
      <c r="C49" s="29" t="s">
        <v>4</v>
      </c>
      <c r="D49" s="29" t="s">
        <v>5</v>
      </c>
      <c r="E49" s="29" t="s">
        <v>6</v>
      </c>
      <c r="F49" s="29" t="s">
        <v>3</v>
      </c>
      <c r="G49" s="29" t="s">
        <v>4</v>
      </c>
      <c r="H49" s="29" t="s">
        <v>5</v>
      </c>
      <c r="I49" s="29" t="s">
        <v>6</v>
      </c>
      <c r="J49" s="29"/>
      <c r="K49" s="29"/>
      <c r="L49" s="29"/>
      <c r="M49" s="151"/>
    </row>
    <row r="50" spans="1:13" customFormat="1">
      <c r="A50" s="145" t="s">
        <v>25</v>
      </c>
      <c r="B50" s="143">
        <f>IF(B51=0,0,B45/B51)</f>
        <v>0</v>
      </c>
      <c r="C50" s="143">
        <f t="shared" ref="C50:I50" si="19">IF(C51=0,0,C45/C51)</f>
        <v>0</v>
      </c>
      <c r="D50" s="143">
        <f t="shared" si="19"/>
        <v>0</v>
      </c>
      <c r="E50" s="143">
        <f t="shared" si="19"/>
        <v>7.2380952380952381</v>
      </c>
      <c r="F50" s="143">
        <f t="shared" si="19"/>
        <v>7.2380952380952381</v>
      </c>
      <c r="G50" s="143">
        <f t="shared" si="19"/>
        <v>7.2380952380952381</v>
      </c>
      <c r="H50" s="143">
        <f t="shared" si="19"/>
        <v>7.2380952380952381</v>
      </c>
      <c r="I50" s="143">
        <f t="shared" si="19"/>
        <v>7.2380952380952381</v>
      </c>
      <c r="J50" s="143"/>
      <c r="K50" s="143"/>
      <c r="L50" s="143"/>
      <c r="M50" s="151"/>
    </row>
    <row r="51" spans="1:13" customFormat="1">
      <c r="A51" s="145" t="s">
        <v>46</v>
      </c>
      <c r="B51" s="33">
        <f>'User Input Pricing'!F41</f>
        <v>3</v>
      </c>
      <c r="C51" s="33">
        <f>'User Input Pricing'!G41</f>
        <v>3</v>
      </c>
      <c r="D51" s="33">
        <f>'User Input Pricing'!H41</f>
        <v>3</v>
      </c>
      <c r="E51" s="33">
        <f>'User Input Pricing'!I41</f>
        <v>3</v>
      </c>
      <c r="F51" s="33">
        <f>'User Input Pricing'!J41</f>
        <v>3</v>
      </c>
      <c r="G51" s="33">
        <f>'User Input Pricing'!K41</f>
        <v>3</v>
      </c>
      <c r="H51" s="33">
        <f>'User Input Pricing'!L41</f>
        <v>3</v>
      </c>
      <c r="I51" s="33">
        <f>'User Input Pricing'!M41</f>
        <v>3</v>
      </c>
      <c r="J51" s="29"/>
      <c r="K51" s="29"/>
      <c r="L51" s="29"/>
      <c r="M51" s="151"/>
    </row>
    <row r="52" spans="1:13" customFormat="1">
      <c r="A52" s="145" t="s">
        <v>47</v>
      </c>
      <c r="B52" s="147">
        <f>B51*B55</f>
        <v>1.0542105263157895</v>
      </c>
      <c r="C52" s="147">
        <f>C51*B55</f>
        <v>1.0542105263157895</v>
      </c>
      <c r="D52" s="147">
        <f>D51*B55</f>
        <v>1.0542105263157895</v>
      </c>
      <c r="E52" s="147">
        <f>E51*B55</f>
        <v>1.0542105263157895</v>
      </c>
      <c r="F52" s="147">
        <f>F51*B55</f>
        <v>1.0542105263157895</v>
      </c>
      <c r="G52" s="147">
        <f>G51*B55</f>
        <v>1.0542105263157895</v>
      </c>
      <c r="H52" s="147">
        <f>H51*B55</f>
        <v>1.0542105263157895</v>
      </c>
      <c r="I52" s="147">
        <f>I51*B55</f>
        <v>1.0542105263157895</v>
      </c>
      <c r="J52" s="97"/>
      <c r="K52" s="97"/>
      <c r="L52" s="97"/>
      <c r="M52" s="151"/>
    </row>
    <row r="53" spans="1:13" customFormat="1">
      <c r="A53" s="145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151"/>
    </row>
    <row r="54" spans="1:13" customFormat="1">
      <c r="A54" s="151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51"/>
    </row>
    <row r="55" spans="1:13" customFormat="1">
      <c r="A55" s="145" t="s">
        <v>59</v>
      </c>
      <c r="B55" s="34">
        <f>Traffic!B80</f>
        <v>0.35140350877192983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151"/>
    </row>
    <row r="56" spans="1:13" customFormat="1">
      <c r="A56" s="145" t="s">
        <v>26</v>
      </c>
      <c r="B56" s="147">
        <f t="shared" ref="B56:I56" si="20">B50*B52</f>
        <v>0</v>
      </c>
      <c r="C56" s="147">
        <f t="shared" si="20"/>
        <v>0</v>
      </c>
      <c r="D56" s="147">
        <f t="shared" si="20"/>
        <v>0</v>
      </c>
      <c r="E56" s="147">
        <f t="shared" si="20"/>
        <v>7.6304761904761902</v>
      </c>
      <c r="F56" s="147">
        <f t="shared" si="20"/>
        <v>7.6304761904761902</v>
      </c>
      <c r="G56" s="147">
        <f t="shared" si="20"/>
        <v>7.6304761904761902</v>
      </c>
      <c r="H56" s="147">
        <f t="shared" si="20"/>
        <v>7.6304761904761902</v>
      </c>
      <c r="I56" s="147">
        <f t="shared" si="20"/>
        <v>7.6304761904761902</v>
      </c>
      <c r="J56" s="147"/>
      <c r="K56" s="147"/>
      <c r="L56" s="147"/>
      <c r="M56" s="151"/>
    </row>
    <row r="57" spans="1:13" customFormat="1">
      <c r="A57" s="145" t="s">
        <v>27</v>
      </c>
      <c r="B57" s="147">
        <f>B56*Assumptions!B3</f>
        <v>0</v>
      </c>
      <c r="C57" s="147">
        <f>C56*Assumptions!B3</f>
        <v>0</v>
      </c>
      <c r="D57" s="147">
        <f>D56*Assumptions!B3</f>
        <v>0</v>
      </c>
      <c r="E57" s="147">
        <f>E56*Assumptions!B3</f>
        <v>57.228571428571428</v>
      </c>
      <c r="F57" s="147">
        <f>F56*Assumptions!B3</f>
        <v>57.228571428571428</v>
      </c>
      <c r="G57" s="147">
        <f>G56*Assumptions!B3</f>
        <v>57.228571428571428</v>
      </c>
      <c r="H57" s="147">
        <f>H56*Assumptions!B3</f>
        <v>57.228571428571428</v>
      </c>
      <c r="I57" s="147">
        <f>I56*Assumptions!B3</f>
        <v>57.228571428571428</v>
      </c>
      <c r="J57" s="147"/>
      <c r="K57" s="147"/>
      <c r="L57" s="147"/>
      <c r="M57" s="151"/>
    </row>
    <row r="58" spans="1:13" customFormat="1">
      <c r="A58" s="153" t="s">
        <v>28</v>
      </c>
      <c r="B58" s="154">
        <f>B57*Assumptions!B5</f>
        <v>0</v>
      </c>
      <c r="C58" s="154">
        <f>C57*Assumptions!B5</f>
        <v>0</v>
      </c>
      <c r="D58" s="154">
        <f>D57*Assumptions!B5</f>
        <v>0</v>
      </c>
      <c r="E58" s="154">
        <f>E57*Assumptions!B5</f>
        <v>5222.1071428571431</v>
      </c>
      <c r="F58" s="154">
        <f>F57*Assumptions!B5</f>
        <v>5222.1071428571431</v>
      </c>
      <c r="G58" s="154">
        <f>G57*Assumptions!B5</f>
        <v>5222.1071428571431</v>
      </c>
      <c r="H58" s="154">
        <f>H57*Assumptions!B5</f>
        <v>5222.1071428571431</v>
      </c>
      <c r="I58" s="154">
        <f>I57*Assumptions!B5</f>
        <v>5222.1071428571431</v>
      </c>
      <c r="J58" s="154"/>
      <c r="K58" s="154">
        <f>SUM(B58:E58)</f>
        <v>5222.1071428571431</v>
      </c>
      <c r="L58" s="154">
        <f>SUM(F58:I58)</f>
        <v>20888.428571428572</v>
      </c>
      <c r="M58" s="151"/>
    </row>
    <row r="59" spans="1:13" customFormat="1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3" customFormat="1">
      <c r="A60" s="131" t="str">
        <f>A21</f>
        <v>Debenhams</v>
      </c>
      <c r="B60" s="144" t="s">
        <v>3</v>
      </c>
      <c r="C60" s="144" t="s">
        <v>4</v>
      </c>
      <c r="D60" s="144" t="s">
        <v>5</v>
      </c>
      <c r="E60" s="144" t="s">
        <v>6</v>
      </c>
      <c r="F60" s="144" t="s">
        <v>3</v>
      </c>
      <c r="G60" s="144" t="s">
        <v>4</v>
      </c>
      <c r="H60" s="144" t="s">
        <v>5</v>
      </c>
      <c r="I60" s="144" t="s">
        <v>6</v>
      </c>
      <c r="J60" s="144"/>
      <c r="K60" s="144" t="s">
        <v>23</v>
      </c>
      <c r="L60" s="144" t="s">
        <v>24</v>
      </c>
      <c r="M60" s="151"/>
    </row>
    <row r="61" spans="1:13" customFormat="1">
      <c r="A61" s="145" t="s">
        <v>7</v>
      </c>
      <c r="B61" s="34">
        <f>'User Input Pricing'!F35</f>
        <v>0.01</v>
      </c>
      <c r="C61" s="34">
        <f>'User Input Pricing'!G35</f>
        <v>0.01</v>
      </c>
      <c r="D61" s="34">
        <f>'User Input Pricing'!H35</f>
        <v>0.01</v>
      </c>
      <c r="E61" s="34">
        <f>'User Input Pricing'!I35</f>
        <v>0.01</v>
      </c>
      <c r="F61" s="34">
        <f>'User Input Pricing'!J35</f>
        <v>0.01</v>
      </c>
      <c r="G61" s="34">
        <f>'User Input Pricing'!K35</f>
        <v>0.01</v>
      </c>
      <c r="H61" s="34">
        <f>'User Input Pricing'!L35</f>
        <v>0.01</v>
      </c>
      <c r="I61" s="34">
        <f>'User Input Pricing'!M35</f>
        <v>0.01</v>
      </c>
      <c r="J61" s="29"/>
      <c r="K61" s="29"/>
      <c r="L61" s="29"/>
      <c r="M61" s="151"/>
    </row>
    <row r="62" spans="1:13" customFormat="1">
      <c r="A62" s="145" t="s">
        <v>43</v>
      </c>
      <c r="B62" s="147">
        <f>(((Traffic!$C77*B61)/Assumptions!$B3)/Assumptions!$B4)*'User Input Pricing'!F36</f>
        <v>0</v>
      </c>
      <c r="C62" s="147">
        <f>(((Traffic!$C77*C61)/Assumptions!$B3)/Assumptions!$B4)*'User Input Pricing'!G36</f>
        <v>0</v>
      </c>
      <c r="D62" s="147">
        <f>(((Traffic!$C77*D61)/Assumptions!$B3)/Assumptions!$B4)*'User Input Pricing'!H36</f>
        <v>0</v>
      </c>
      <c r="E62" s="147">
        <f>(((Traffic!$C77*E61)/Assumptions!$B3)/Assumptions!$B4)*'User Input Pricing'!I36</f>
        <v>21.714285714285715</v>
      </c>
      <c r="F62" s="147">
        <f>(((Traffic!$C77*F61)/Assumptions!$B3)/Assumptions!$B4)*'User Input Pricing'!J36</f>
        <v>21.714285714285715</v>
      </c>
      <c r="G62" s="147">
        <f>(((Traffic!$C77*G61)/Assumptions!$B3)/Assumptions!$B4)*'User Input Pricing'!K36</f>
        <v>21.714285714285715</v>
      </c>
      <c r="H62" s="147">
        <f>(((Traffic!$C77*H61)/Assumptions!$B3)/Assumptions!$B4)*'User Input Pricing'!L36</f>
        <v>21.714285714285715</v>
      </c>
      <c r="I62" s="147">
        <f>(((Traffic!$C77*I61)/Assumptions!$B3)/Assumptions!$B4)*'User Input Pricing'!M36</f>
        <v>21.714285714285715</v>
      </c>
      <c r="J62" s="147"/>
      <c r="K62" s="147">
        <f>SUM(B62:E62)</f>
        <v>21.714285714285715</v>
      </c>
      <c r="L62" s="147">
        <f>SUM(F62:I62)</f>
        <v>86.857142857142861</v>
      </c>
      <c r="M62" s="151"/>
    </row>
    <row r="63" spans="1:13" customFormat="1">
      <c r="A63" s="145" t="s">
        <v>44</v>
      </c>
      <c r="B63" s="147">
        <f>B62*Assumptions!$B3</f>
        <v>0</v>
      </c>
      <c r="C63" s="147">
        <f>C62*Assumptions!$B3</f>
        <v>0</v>
      </c>
      <c r="D63" s="147">
        <f>D62*Assumptions!$B3</f>
        <v>0</v>
      </c>
      <c r="E63" s="147">
        <f>E62*Assumptions!$B3</f>
        <v>162.85714285714286</v>
      </c>
      <c r="F63" s="147">
        <f>F62*Assumptions!$B3</f>
        <v>162.85714285714286</v>
      </c>
      <c r="G63" s="147">
        <f>G62*Assumptions!$B3</f>
        <v>162.85714285714286</v>
      </c>
      <c r="H63" s="147">
        <f>H62*Assumptions!$B3</f>
        <v>162.85714285714286</v>
      </c>
      <c r="I63" s="147">
        <f>I62*Assumptions!$B3</f>
        <v>162.85714285714286</v>
      </c>
      <c r="J63" s="147"/>
      <c r="K63" s="147">
        <f>SUM(B63:E63)</f>
        <v>162.85714285714286</v>
      </c>
      <c r="L63" s="147">
        <f>SUM(F63:I63)</f>
        <v>651.42857142857144</v>
      </c>
      <c r="M63" s="151"/>
    </row>
    <row r="64" spans="1:13" customFormat="1">
      <c r="A64" s="145" t="s">
        <v>45</v>
      </c>
      <c r="B64" s="147">
        <f>B63*Assumptions!$B5</f>
        <v>0</v>
      </c>
      <c r="C64" s="147">
        <f>C63*Assumptions!$B5</f>
        <v>0</v>
      </c>
      <c r="D64" s="147">
        <f>D63*Assumptions!$B5</f>
        <v>0</v>
      </c>
      <c r="E64" s="147">
        <f>E63*Assumptions!$B5</f>
        <v>14860.714285714286</v>
      </c>
      <c r="F64" s="147">
        <f>F63*Assumptions!$B5</f>
        <v>14860.714285714286</v>
      </c>
      <c r="G64" s="147">
        <f>G63*Assumptions!$B5</f>
        <v>14860.714285714286</v>
      </c>
      <c r="H64" s="147">
        <f>H63*Assumptions!$B5</f>
        <v>14860.714285714286</v>
      </c>
      <c r="I64" s="147">
        <f>I63*Assumptions!$B5</f>
        <v>14860.714285714286</v>
      </c>
      <c r="J64" s="147"/>
      <c r="K64" s="147">
        <f>SUM(B64:E64)</f>
        <v>14860.714285714286</v>
      </c>
      <c r="L64" s="147">
        <f>SUM(F64:I64)</f>
        <v>59442.857142857145</v>
      </c>
      <c r="M64" s="151"/>
    </row>
    <row r="65" spans="1:13" customFormat="1">
      <c r="A65" s="149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51"/>
    </row>
    <row r="66" spans="1:13" customFormat="1">
      <c r="A66" s="145" t="s">
        <v>2</v>
      </c>
      <c r="B66" s="29" t="s">
        <v>3</v>
      </c>
      <c r="C66" s="29" t="s">
        <v>4</v>
      </c>
      <c r="D66" s="29" t="s">
        <v>5</v>
      </c>
      <c r="E66" s="29" t="s">
        <v>6</v>
      </c>
      <c r="F66" s="29" t="s">
        <v>3</v>
      </c>
      <c r="G66" s="29" t="s">
        <v>4</v>
      </c>
      <c r="H66" s="29" t="s">
        <v>5</v>
      </c>
      <c r="I66" s="29" t="s">
        <v>6</v>
      </c>
      <c r="J66" s="29"/>
      <c r="K66" s="29"/>
      <c r="L66" s="29"/>
      <c r="M66" s="151"/>
    </row>
    <row r="67" spans="1:13" customFormat="1">
      <c r="A67" s="145" t="s">
        <v>25</v>
      </c>
      <c r="B67" s="143">
        <f>IF(B68=0,0,B62/B68)</f>
        <v>0</v>
      </c>
      <c r="C67" s="143">
        <f t="shared" ref="C67:I67" si="21">IF(C68=0,0,C62/C68)</f>
        <v>0</v>
      </c>
      <c r="D67" s="143">
        <f t="shared" si="21"/>
        <v>0</v>
      </c>
      <c r="E67" s="143">
        <f t="shared" si="21"/>
        <v>7.2380952380952381</v>
      </c>
      <c r="F67" s="143">
        <f t="shared" si="21"/>
        <v>7.2380952380952381</v>
      </c>
      <c r="G67" s="143">
        <f t="shared" si="21"/>
        <v>7.2380952380952381</v>
      </c>
      <c r="H67" s="143">
        <f t="shared" si="21"/>
        <v>7.2380952380952381</v>
      </c>
      <c r="I67" s="143">
        <f t="shared" si="21"/>
        <v>7.2380952380952381</v>
      </c>
      <c r="J67" s="143"/>
      <c r="K67" s="143"/>
      <c r="L67" s="143"/>
      <c r="M67" s="151"/>
    </row>
    <row r="68" spans="1:13" customFormat="1">
      <c r="A68" s="145" t="s">
        <v>46</v>
      </c>
      <c r="B68" s="33">
        <f>'User Input Pricing'!F34</f>
        <v>3</v>
      </c>
      <c r="C68" s="33">
        <f>'User Input Pricing'!G34</f>
        <v>3</v>
      </c>
      <c r="D68" s="33">
        <f>'User Input Pricing'!H34</f>
        <v>3</v>
      </c>
      <c r="E68" s="33">
        <f>'User Input Pricing'!I34</f>
        <v>3</v>
      </c>
      <c r="F68" s="33">
        <f>'User Input Pricing'!J34</f>
        <v>3</v>
      </c>
      <c r="G68" s="33">
        <f>'User Input Pricing'!K34</f>
        <v>3</v>
      </c>
      <c r="H68" s="33">
        <f>'User Input Pricing'!L34</f>
        <v>3</v>
      </c>
      <c r="I68" s="33">
        <f>'User Input Pricing'!M34</f>
        <v>3</v>
      </c>
      <c r="J68" s="143"/>
      <c r="K68" s="143"/>
      <c r="L68" s="143"/>
      <c r="M68" s="151"/>
    </row>
    <row r="69" spans="1:13" customFormat="1">
      <c r="A69" s="145" t="s">
        <v>47</v>
      </c>
      <c r="B69" s="147">
        <f>B68*B72</f>
        <v>1.0542105263157895</v>
      </c>
      <c r="C69" s="147">
        <f>C68*B72</f>
        <v>1.0542105263157895</v>
      </c>
      <c r="D69" s="147">
        <f>D68*B72</f>
        <v>1.0542105263157895</v>
      </c>
      <c r="E69" s="147">
        <f>E68*B72</f>
        <v>1.0542105263157895</v>
      </c>
      <c r="F69" s="147">
        <f>F68*B72</f>
        <v>1.0542105263157895</v>
      </c>
      <c r="G69" s="147">
        <f>G68*B72</f>
        <v>1.0542105263157895</v>
      </c>
      <c r="H69" s="147">
        <f>H68*B72</f>
        <v>1.0542105263157895</v>
      </c>
      <c r="I69" s="147">
        <f>I68*B72</f>
        <v>1.0542105263157895</v>
      </c>
      <c r="J69" s="97"/>
      <c r="K69" s="97"/>
      <c r="L69" s="97"/>
      <c r="M69" s="151"/>
    </row>
    <row r="70" spans="1:13" customFormat="1">
      <c r="A70" s="145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151"/>
    </row>
    <row r="71" spans="1:13" customFormat="1">
      <c r="A71" s="151"/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51"/>
    </row>
    <row r="72" spans="1:13" customFormat="1">
      <c r="A72" s="145" t="s">
        <v>59</v>
      </c>
      <c r="B72" s="34">
        <f>Traffic!C80</f>
        <v>0.35140350877192983</v>
      </c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51"/>
    </row>
    <row r="73" spans="1:13" customFormat="1">
      <c r="A73" s="145" t="s">
        <v>26</v>
      </c>
      <c r="B73" s="147">
        <f t="shared" ref="B73:I73" si="22">B67*B69</f>
        <v>0</v>
      </c>
      <c r="C73" s="147">
        <f t="shared" si="22"/>
        <v>0</v>
      </c>
      <c r="D73" s="147">
        <f t="shared" si="22"/>
        <v>0</v>
      </c>
      <c r="E73" s="147">
        <f t="shared" si="22"/>
        <v>7.6304761904761902</v>
      </c>
      <c r="F73" s="147">
        <f t="shared" si="22"/>
        <v>7.6304761904761902</v>
      </c>
      <c r="G73" s="147">
        <f t="shared" si="22"/>
        <v>7.6304761904761902</v>
      </c>
      <c r="H73" s="147">
        <f t="shared" si="22"/>
        <v>7.6304761904761902</v>
      </c>
      <c r="I73" s="147">
        <f t="shared" si="22"/>
        <v>7.6304761904761902</v>
      </c>
      <c r="J73" s="147"/>
      <c r="K73" s="147"/>
      <c r="L73" s="147"/>
      <c r="M73" s="151"/>
    </row>
    <row r="74" spans="1:13" customFormat="1">
      <c r="A74" s="145" t="s">
        <v>27</v>
      </c>
      <c r="B74" s="147">
        <f>B73*Assumptions!$B3</f>
        <v>0</v>
      </c>
      <c r="C74" s="147">
        <f>C73*Assumptions!$B3</f>
        <v>0</v>
      </c>
      <c r="D74" s="147">
        <f>D73*Assumptions!$B3</f>
        <v>0</v>
      </c>
      <c r="E74" s="147">
        <f>E73*Assumptions!$B3</f>
        <v>57.228571428571428</v>
      </c>
      <c r="F74" s="147">
        <f>F73*Assumptions!$B3</f>
        <v>57.228571428571428</v>
      </c>
      <c r="G74" s="147">
        <f>G73*Assumptions!$B3</f>
        <v>57.228571428571428</v>
      </c>
      <c r="H74" s="147">
        <f>H73*Assumptions!$B3</f>
        <v>57.228571428571428</v>
      </c>
      <c r="I74" s="147">
        <f>I73*Assumptions!$B3</f>
        <v>57.228571428571428</v>
      </c>
      <c r="J74" s="147"/>
      <c r="K74" s="147"/>
      <c r="L74" s="147"/>
      <c r="M74" s="151"/>
    </row>
    <row r="75" spans="1:13" customFormat="1">
      <c r="A75" s="153" t="s">
        <v>28</v>
      </c>
      <c r="B75" s="154">
        <f>B74*Assumptions!$B5</f>
        <v>0</v>
      </c>
      <c r="C75" s="154">
        <f>C74*Assumptions!$B5</f>
        <v>0</v>
      </c>
      <c r="D75" s="154">
        <f>D74*Assumptions!$B5</f>
        <v>0</v>
      </c>
      <c r="E75" s="154">
        <f>E74*Assumptions!$B5</f>
        <v>5222.1071428571431</v>
      </c>
      <c r="F75" s="154">
        <f>F74*Assumptions!$B5</f>
        <v>5222.1071428571431</v>
      </c>
      <c r="G75" s="154">
        <f>G74*Assumptions!$B5</f>
        <v>5222.1071428571431</v>
      </c>
      <c r="H75" s="154">
        <f>H74*Assumptions!$B5</f>
        <v>5222.1071428571431</v>
      </c>
      <c r="I75" s="154">
        <f>I74*Assumptions!$B5</f>
        <v>5222.1071428571431</v>
      </c>
      <c r="J75" s="154"/>
      <c r="K75" s="154">
        <f>SUM(B75:E75)</f>
        <v>5222.1071428571431</v>
      </c>
      <c r="L75" s="154">
        <f>SUM(F75:I75)</f>
        <v>20888.428571428572</v>
      </c>
      <c r="M75" s="151"/>
    </row>
    <row r="76" spans="1:13" customFormat="1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1:13" customFormat="1">
      <c r="A77" s="131" t="str">
        <f>A22</f>
        <v>Brand Alley</v>
      </c>
      <c r="B77" s="144" t="s">
        <v>3</v>
      </c>
      <c r="C77" s="144" t="s">
        <v>4</v>
      </c>
      <c r="D77" s="144" t="s">
        <v>5</v>
      </c>
      <c r="E77" s="144" t="s">
        <v>6</v>
      </c>
      <c r="F77" s="144" t="s">
        <v>3</v>
      </c>
      <c r="G77" s="144" t="s">
        <v>4</v>
      </c>
      <c r="H77" s="144" t="s">
        <v>5</v>
      </c>
      <c r="I77" s="144" t="s">
        <v>6</v>
      </c>
      <c r="J77" s="144"/>
      <c r="K77" s="144" t="s">
        <v>23</v>
      </c>
      <c r="L77" s="144" t="s">
        <v>24</v>
      </c>
      <c r="M77" s="151"/>
    </row>
    <row r="78" spans="1:13" customFormat="1">
      <c r="A78" s="145" t="s">
        <v>7</v>
      </c>
      <c r="B78" s="34">
        <f>'User Input Pricing'!F28</f>
        <v>0.01</v>
      </c>
      <c r="C78" s="34">
        <f>'User Input Pricing'!G28</f>
        <v>0.01</v>
      </c>
      <c r="D78" s="34">
        <f>'User Input Pricing'!H28</f>
        <v>0.01</v>
      </c>
      <c r="E78" s="34">
        <f>'User Input Pricing'!I28</f>
        <v>0.01</v>
      </c>
      <c r="F78" s="34">
        <f>'User Input Pricing'!J28</f>
        <v>0.01</v>
      </c>
      <c r="G78" s="34">
        <f>'User Input Pricing'!K28</f>
        <v>0.01</v>
      </c>
      <c r="H78" s="34">
        <f>'User Input Pricing'!L28</f>
        <v>0.01</v>
      </c>
      <c r="I78" s="34">
        <f>'User Input Pricing'!M28</f>
        <v>0.01</v>
      </c>
      <c r="J78" s="29"/>
      <c r="K78" s="29"/>
      <c r="L78" s="29"/>
      <c r="M78" s="151"/>
    </row>
    <row r="79" spans="1:13" customFormat="1">
      <c r="A79" s="145" t="s">
        <v>43</v>
      </c>
      <c r="B79" s="147">
        <f>(((Traffic!$D77*B78)/Assumptions!$B3)/Assumptions!$B4)*'User Input Pricing'!F29</f>
        <v>0</v>
      </c>
      <c r="C79" s="147">
        <f>(((Traffic!$D77*C78)/Assumptions!$B3)/Assumptions!$B4)*'User Input Pricing'!G29</f>
        <v>0</v>
      </c>
      <c r="D79" s="147">
        <f>(((Traffic!$D77*D78)/Assumptions!$B3)/Assumptions!$B4)*'User Input Pricing'!H29</f>
        <v>0</v>
      </c>
      <c r="E79" s="147">
        <f>(((Traffic!$D77*E78)/Assumptions!$B3)/Assumptions!$B4)*'User Input Pricing'!I29</f>
        <v>104.28571428571429</v>
      </c>
      <c r="F79" s="147">
        <f>(((Traffic!$D77*F78)/Assumptions!$B3)/Assumptions!$B4)*'User Input Pricing'!J29</f>
        <v>104.28571428571429</v>
      </c>
      <c r="G79" s="147">
        <f>(((Traffic!$D77*G78)/Assumptions!$B3)/Assumptions!$B4)*'User Input Pricing'!K29</f>
        <v>104.28571428571429</v>
      </c>
      <c r="H79" s="147">
        <f>(((Traffic!$D77*H78)/Assumptions!$B3)/Assumptions!$B4)*'User Input Pricing'!L29</f>
        <v>104.28571428571429</v>
      </c>
      <c r="I79" s="147">
        <f>(((Traffic!$D77*I78)/Assumptions!$B3)/Assumptions!$B4)*'User Input Pricing'!M29</f>
        <v>104.28571428571429</v>
      </c>
      <c r="J79" s="147"/>
      <c r="K79" s="147">
        <f>SUM(B79:E79)</f>
        <v>104.28571428571429</v>
      </c>
      <c r="L79" s="147">
        <f>SUM(F79:I79)</f>
        <v>417.14285714285717</v>
      </c>
      <c r="M79" s="151"/>
    </row>
    <row r="80" spans="1:13" customFormat="1">
      <c r="A80" s="145" t="s">
        <v>44</v>
      </c>
      <c r="B80" s="147">
        <f>B79*Assumptions!$B3</f>
        <v>0</v>
      </c>
      <c r="C80" s="147">
        <f>C79*Assumptions!$B3</f>
        <v>0</v>
      </c>
      <c r="D80" s="147">
        <f>D79*Assumptions!$B3</f>
        <v>0</v>
      </c>
      <c r="E80" s="147">
        <f>E79*Assumptions!$B3</f>
        <v>782.14285714285722</v>
      </c>
      <c r="F80" s="147">
        <f>F79*Assumptions!$B3</f>
        <v>782.14285714285722</v>
      </c>
      <c r="G80" s="147">
        <f>G79*Assumptions!$B3</f>
        <v>782.14285714285722</v>
      </c>
      <c r="H80" s="147">
        <f>H79*Assumptions!$B3</f>
        <v>782.14285714285722</v>
      </c>
      <c r="I80" s="147">
        <f>I79*Assumptions!$B3</f>
        <v>782.14285714285722</v>
      </c>
      <c r="J80" s="147"/>
      <c r="K80" s="147">
        <f>SUM(B80:E80)</f>
        <v>782.14285714285722</v>
      </c>
      <c r="L80" s="147">
        <f>SUM(F80:I80)</f>
        <v>3128.5714285714289</v>
      </c>
      <c r="M80" s="151"/>
    </row>
    <row r="81" spans="1:13" customFormat="1">
      <c r="A81" s="145" t="s">
        <v>45</v>
      </c>
      <c r="B81" s="147">
        <f>B80*Assumptions!$B5</f>
        <v>0</v>
      </c>
      <c r="C81" s="147">
        <f>C80*Assumptions!$B5</f>
        <v>0</v>
      </c>
      <c r="D81" s="147">
        <f>D80*Assumptions!$B5</f>
        <v>0</v>
      </c>
      <c r="E81" s="147">
        <f>E80*Assumptions!$B5</f>
        <v>71370.535714285725</v>
      </c>
      <c r="F81" s="147">
        <f>F80*Assumptions!$B5</f>
        <v>71370.535714285725</v>
      </c>
      <c r="G81" s="147">
        <f>G80*Assumptions!$B5</f>
        <v>71370.535714285725</v>
      </c>
      <c r="H81" s="147">
        <f>H80*Assumptions!$B5</f>
        <v>71370.535714285725</v>
      </c>
      <c r="I81" s="147">
        <f>I80*Assumptions!$B5</f>
        <v>71370.535714285725</v>
      </c>
      <c r="J81" s="147"/>
      <c r="K81" s="147">
        <f>SUM(B81:E81)</f>
        <v>71370.535714285725</v>
      </c>
      <c r="L81" s="147">
        <f>SUM(F81:I81)</f>
        <v>285482.1428571429</v>
      </c>
      <c r="M81" s="151"/>
    </row>
    <row r="82" spans="1:13" customFormat="1">
      <c r="A82" s="149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51"/>
    </row>
    <row r="83" spans="1:13" customFormat="1">
      <c r="A83" s="145" t="s">
        <v>2</v>
      </c>
      <c r="B83" s="29" t="s">
        <v>3</v>
      </c>
      <c r="C83" s="29" t="s">
        <v>4</v>
      </c>
      <c r="D83" s="29" t="s">
        <v>5</v>
      </c>
      <c r="E83" s="29" t="s">
        <v>6</v>
      </c>
      <c r="F83" s="29" t="s">
        <v>3</v>
      </c>
      <c r="G83" s="29" t="s">
        <v>4</v>
      </c>
      <c r="H83" s="29" t="s">
        <v>5</v>
      </c>
      <c r="I83" s="29" t="s">
        <v>6</v>
      </c>
      <c r="J83" s="29"/>
      <c r="K83" s="29"/>
      <c r="L83" s="29"/>
      <c r="M83" s="151"/>
    </row>
    <row r="84" spans="1:13" customFormat="1">
      <c r="A84" s="145" t="s">
        <v>25</v>
      </c>
      <c r="B84" s="143">
        <f>IF(B85=0,0,B79/B85)</f>
        <v>0</v>
      </c>
      <c r="C84" s="143">
        <f t="shared" ref="C84:I84" si="23">IF(C85=0,0,C79/C85)</f>
        <v>0</v>
      </c>
      <c r="D84" s="143">
        <f t="shared" si="23"/>
        <v>0</v>
      </c>
      <c r="E84" s="143">
        <f t="shared" si="23"/>
        <v>34.761904761904766</v>
      </c>
      <c r="F84" s="143">
        <f t="shared" si="23"/>
        <v>34.761904761904766</v>
      </c>
      <c r="G84" s="143">
        <f t="shared" si="23"/>
        <v>34.761904761904766</v>
      </c>
      <c r="H84" s="143">
        <f t="shared" si="23"/>
        <v>34.761904761904766</v>
      </c>
      <c r="I84" s="143">
        <f t="shared" si="23"/>
        <v>34.761904761904766</v>
      </c>
      <c r="J84" s="143"/>
      <c r="K84" s="143"/>
      <c r="L84" s="143"/>
      <c r="M84" s="151"/>
    </row>
    <row r="85" spans="1:13" customFormat="1">
      <c r="A85" s="145" t="s">
        <v>46</v>
      </c>
      <c r="B85" s="33">
        <f>'User Input Pricing'!F27</f>
        <v>3</v>
      </c>
      <c r="C85" s="33">
        <f>'User Input Pricing'!G27</f>
        <v>3</v>
      </c>
      <c r="D85" s="33">
        <f>'User Input Pricing'!H27</f>
        <v>3</v>
      </c>
      <c r="E85" s="33">
        <f>'User Input Pricing'!I27</f>
        <v>3</v>
      </c>
      <c r="F85" s="33">
        <f>'User Input Pricing'!J27</f>
        <v>3</v>
      </c>
      <c r="G85" s="33">
        <f>'User Input Pricing'!K27</f>
        <v>3</v>
      </c>
      <c r="H85" s="33">
        <f>'User Input Pricing'!L27</f>
        <v>3</v>
      </c>
      <c r="I85" s="33">
        <f>'User Input Pricing'!M27</f>
        <v>3</v>
      </c>
      <c r="J85" s="29"/>
      <c r="K85" s="29"/>
      <c r="L85" s="29"/>
      <c r="M85" s="151"/>
    </row>
    <row r="86" spans="1:13" customFormat="1">
      <c r="A86" s="145" t="s">
        <v>47</v>
      </c>
      <c r="B86" s="147">
        <f>B85*B89</f>
        <v>1.1536986301369863</v>
      </c>
      <c r="C86" s="147">
        <f>C85*B89</f>
        <v>1.1536986301369863</v>
      </c>
      <c r="D86" s="147">
        <f>D85*B89</f>
        <v>1.1536986301369863</v>
      </c>
      <c r="E86" s="147">
        <f>E85*B89</f>
        <v>1.1536986301369863</v>
      </c>
      <c r="F86" s="147">
        <f>F85*B89</f>
        <v>1.1536986301369863</v>
      </c>
      <c r="G86" s="147">
        <f>G85*B89</f>
        <v>1.1536986301369863</v>
      </c>
      <c r="H86" s="147">
        <f>H85*B89</f>
        <v>1.1536986301369863</v>
      </c>
      <c r="I86" s="147">
        <f>I85*B89</f>
        <v>1.1536986301369863</v>
      </c>
      <c r="J86" s="97"/>
      <c r="K86" s="97"/>
      <c r="L86" s="97"/>
      <c r="M86" s="151"/>
    </row>
    <row r="87" spans="1:13" customFormat="1">
      <c r="A87" s="145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151"/>
    </row>
    <row r="88" spans="1:13" customFormat="1">
      <c r="A88" s="151"/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51"/>
    </row>
    <row r="89" spans="1:13" customFormat="1">
      <c r="A89" s="145" t="s">
        <v>59</v>
      </c>
      <c r="B89" s="34">
        <f>Traffic!D80</f>
        <v>0.3845662100456621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151"/>
    </row>
    <row r="90" spans="1:13" customFormat="1">
      <c r="A90" s="145" t="s">
        <v>26</v>
      </c>
      <c r="B90" s="147">
        <f t="shared" ref="B90:I90" si="24">B84*B86</f>
        <v>0</v>
      </c>
      <c r="C90" s="147">
        <f t="shared" si="24"/>
        <v>0</v>
      </c>
      <c r="D90" s="147">
        <f t="shared" si="24"/>
        <v>0</v>
      </c>
      <c r="E90" s="147">
        <f t="shared" si="24"/>
        <v>40.104761904761908</v>
      </c>
      <c r="F90" s="147">
        <f t="shared" si="24"/>
        <v>40.104761904761908</v>
      </c>
      <c r="G90" s="147">
        <f t="shared" si="24"/>
        <v>40.104761904761908</v>
      </c>
      <c r="H90" s="147">
        <f t="shared" si="24"/>
        <v>40.104761904761908</v>
      </c>
      <c r="I90" s="147">
        <f t="shared" si="24"/>
        <v>40.104761904761908</v>
      </c>
      <c r="J90" s="147"/>
      <c r="K90" s="147"/>
      <c r="L90" s="147"/>
      <c r="M90" s="151"/>
    </row>
    <row r="91" spans="1:13" customFormat="1">
      <c r="A91" s="145" t="s">
        <v>27</v>
      </c>
      <c r="B91" s="147">
        <f>B90*Assumptions!$B3</f>
        <v>0</v>
      </c>
      <c r="C91" s="147">
        <f>C90*Assumptions!$B3</f>
        <v>0</v>
      </c>
      <c r="D91" s="147">
        <f>D90*Assumptions!$B3</f>
        <v>0</v>
      </c>
      <c r="E91" s="147">
        <f>E90*Assumptions!$B3</f>
        <v>300.78571428571433</v>
      </c>
      <c r="F91" s="147">
        <f>F90*Assumptions!$B3</f>
        <v>300.78571428571433</v>
      </c>
      <c r="G91" s="147">
        <f>G90*Assumptions!$B3</f>
        <v>300.78571428571433</v>
      </c>
      <c r="H91" s="147">
        <f>H90*Assumptions!$B3</f>
        <v>300.78571428571433</v>
      </c>
      <c r="I91" s="147">
        <f>I90*Assumptions!$B3</f>
        <v>300.78571428571433</v>
      </c>
      <c r="J91" s="147"/>
      <c r="K91" s="147"/>
      <c r="L91" s="147"/>
      <c r="M91" s="151"/>
    </row>
    <row r="92" spans="1:13" customFormat="1">
      <c r="A92" s="153" t="s">
        <v>28</v>
      </c>
      <c r="B92" s="154">
        <f>B91*Assumptions!$B5</f>
        <v>0</v>
      </c>
      <c r="C92" s="154">
        <f>C91*Assumptions!$B5</f>
        <v>0</v>
      </c>
      <c r="D92" s="154">
        <f>D91*Assumptions!$B5</f>
        <v>0</v>
      </c>
      <c r="E92" s="154">
        <f>E91*Assumptions!$B5</f>
        <v>27446.696428571435</v>
      </c>
      <c r="F92" s="154">
        <f>F91*Assumptions!$B5</f>
        <v>27446.696428571435</v>
      </c>
      <c r="G92" s="154">
        <f>G91*Assumptions!$B5</f>
        <v>27446.696428571435</v>
      </c>
      <c r="H92" s="154">
        <f>H91*Assumptions!$B5</f>
        <v>27446.696428571435</v>
      </c>
      <c r="I92" s="154">
        <f>I91*Assumptions!$B5</f>
        <v>27446.696428571435</v>
      </c>
      <c r="J92" s="154"/>
      <c r="K92" s="154">
        <f>SUM(B92:E92)</f>
        <v>27446.696428571435</v>
      </c>
      <c r="L92" s="154">
        <f>SUM(F92:I92)</f>
        <v>109786.78571428574</v>
      </c>
      <c r="M92" s="151"/>
    </row>
    <row r="93" spans="1:13" customFormat="1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</row>
    <row r="94" spans="1:13" customFormat="1">
      <c r="A94" s="131" t="str">
        <f>A36</f>
        <v>NHS</v>
      </c>
      <c r="B94" s="144" t="s">
        <v>3</v>
      </c>
      <c r="C94" s="144" t="s">
        <v>4</v>
      </c>
      <c r="D94" s="144" t="s">
        <v>5</v>
      </c>
      <c r="E94" s="144" t="s">
        <v>6</v>
      </c>
      <c r="F94" s="144" t="s">
        <v>3</v>
      </c>
      <c r="G94" s="144" t="s">
        <v>4</v>
      </c>
      <c r="H94" s="144" t="s">
        <v>5</v>
      </c>
      <c r="I94" s="144" t="s">
        <v>6</v>
      </c>
      <c r="J94" s="144"/>
      <c r="K94" s="144" t="s">
        <v>23</v>
      </c>
      <c r="L94" s="144" t="s">
        <v>24</v>
      </c>
      <c r="M94" s="151"/>
    </row>
    <row r="95" spans="1:13" customFormat="1">
      <c r="A95" s="145" t="s">
        <v>7</v>
      </c>
      <c r="B95" s="34">
        <f>'User Input Pricing'!F21</f>
        <v>0.01</v>
      </c>
      <c r="C95" s="34">
        <f>'User Input Pricing'!G21</f>
        <v>0.01</v>
      </c>
      <c r="D95" s="34">
        <f>'User Input Pricing'!H21</f>
        <v>0.01</v>
      </c>
      <c r="E95" s="34">
        <f>'User Input Pricing'!I21</f>
        <v>0.01</v>
      </c>
      <c r="F95" s="34">
        <f>'User Input Pricing'!J21</f>
        <v>0.01</v>
      </c>
      <c r="G95" s="34">
        <f>'User Input Pricing'!K21</f>
        <v>0.01</v>
      </c>
      <c r="H95" s="34">
        <f>'User Input Pricing'!L21</f>
        <v>0.01</v>
      </c>
      <c r="I95" s="34">
        <f>'User Input Pricing'!M21</f>
        <v>0.01</v>
      </c>
      <c r="J95" s="29"/>
      <c r="K95" s="29"/>
      <c r="L95" s="29"/>
      <c r="M95" s="151"/>
    </row>
    <row r="96" spans="1:13" customFormat="1">
      <c r="A96" s="145" t="s">
        <v>43</v>
      </c>
      <c r="B96" s="147">
        <f>(((Traffic!$E77*B95)/Assumptions!$B3)/Assumptions!$B4)*'User Input Pricing'!F22</f>
        <v>0</v>
      </c>
      <c r="C96" s="147">
        <f>(((Traffic!$E77*C95)/Assumptions!$B3)/Assumptions!$B4)*'User Input Pricing'!G22</f>
        <v>0</v>
      </c>
      <c r="D96" s="147">
        <f>(((Traffic!$E77*D95)/Assumptions!$B3)/Assumptions!$B4)*'User Input Pricing'!H22</f>
        <v>0</v>
      </c>
      <c r="E96" s="147">
        <f>(((Traffic!$E77*E95)/Assumptions!$B3)/Assumptions!$B4)*'User Input Pricing'!I22</f>
        <v>38.857142857142854</v>
      </c>
      <c r="F96" s="147">
        <f>(((Traffic!$E77*F95)/Assumptions!$B3)/Assumptions!$B4)*'User Input Pricing'!J22</f>
        <v>38.857142857142854</v>
      </c>
      <c r="G96" s="147">
        <f>(((Traffic!$E77*G95)/Assumptions!$B3)/Assumptions!$B4)*'User Input Pricing'!K22</f>
        <v>38.857142857142854</v>
      </c>
      <c r="H96" s="147">
        <f>(((Traffic!$E77*H95)/Assumptions!$B3)/Assumptions!$B4)*'User Input Pricing'!L22</f>
        <v>38.857142857142854</v>
      </c>
      <c r="I96" s="147">
        <f>(((Traffic!$E77*I95)/Assumptions!$B3)/Assumptions!$B4)*'User Input Pricing'!M22</f>
        <v>38.857142857142854</v>
      </c>
      <c r="J96" s="147"/>
      <c r="K96" s="147">
        <f>SUM(B96:E96)</f>
        <v>38.857142857142854</v>
      </c>
      <c r="L96" s="147">
        <f>SUM(F96:I96)</f>
        <v>155.42857142857142</v>
      </c>
      <c r="M96" s="151"/>
    </row>
    <row r="97" spans="1:13" customFormat="1">
      <c r="A97" s="145" t="s">
        <v>44</v>
      </c>
      <c r="B97" s="147">
        <f>B96*Assumptions!$B3</f>
        <v>0</v>
      </c>
      <c r="C97" s="147">
        <f>C96*Assumptions!$B3</f>
        <v>0</v>
      </c>
      <c r="D97" s="147">
        <f>D96*Assumptions!$B3</f>
        <v>0</v>
      </c>
      <c r="E97" s="147">
        <f>E96*Assumptions!$B3</f>
        <v>291.42857142857139</v>
      </c>
      <c r="F97" s="147">
        <f>F96*Assumptions!$B3</f>
        <v>291.42857142857139</v>
      </c>
      <c r="G97" s="147">
        <f>G96*Assumptions!$B3</f>
        <v>291.42857142857139</v>
      </c>
      <c r="H97" s="147">
        <f>H96*Assumptions!$B3</f>
        <v>291.42857142857139</v>
      </c>
      <c r="I97" s="147">
        <f>I96*Assumptions!$B3</f>
        <v>291.42857142857139</v>
      </c>
      <c r="J97" s="147"/>
      <c r="K97" s="147">
        <f>SUM(B97:E97)</f>
        <v>291.42857142857139</v>
      </c>
      <c r="L97" s="147">
        <f>SUM(F97:I97)</f>
        <v>1165.7142857142856</v>
      </c>
      <c r="M97" s="151"/>
    </row>
    <row r="98" spans="1:13" customFormat="1">
      <c r="A98" s="145" t="s">
        <v>45</v>
      </c>
      <c r="B98" s="147">
        <f>B97*Assumptions!$B5</f>
        <v>0</v>
      </c>
      <c r="C98" s="147">
        <f>C97*Assumptions!$B5</f>
        <v>0</v>
      </c>
      <c r="D98" s="147">
        <f>D97*Assumptions!$B5</f>
        <v>0</v>
      </c>
      <c r="E98" s="147">
        <f>E97*Assumptions!$B5</f>
        <v>26592.857142857138</v>
      </c>
      <c r="F98" s="147">
        <f>F97*Assumptions!$B5</f>
        <v>26592.857142857138</v>
      </c>
      <c r="G98" s="147">
        <f>G97*Assumptions!$B5</f>
        <v>26592.857142857138</v>
      </c>
      <c r="H98" s="147">
        <f>H97*Assumptions!$B5</f>
        <v>26592.857142857138</v>
      </c>
      <c r="I98" s="147">
        <f>I97*Assumptions!$B5</f>
        <v>26592.857142857138</v>
      </c>
      <c r="J98" s="147"/>
      <c r="K98" s="147">
        <f>SUM(B98:E98)</f>
        <v>26592.857142857138</v>
      </c>
      <c r="L98" s="147">
        <f>SUM(F98:I98)</f>
        <v>106371.42857142855</v>
      </c>
      <c r="M98" s="151"/>
    </row>
    <row r="99" spans="1:13" customFormat="1">
      <c r="A99" s="149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51"/>
    </row>
    <row r="100" spans="1:13" customFormat="1">
      <c r="A100" s="145" t="s">
        <v>2</v>
      </c>
      <c r="B100" s="29" t="s">
        <v>3</v>
      </c>
      <c r="C100" s="29" t="s">
        <v>4</v>
      </c>
      <c r="D100" s="29" t="s">
        <v>5</v>
      </c>
      <c r="E100" s="29" t="s">
        <v>6</v>
      </c>
      <c r="F100" s="29" t="s">
        <v>3</v>
      </c>
      <c r="G100" s="29" t="s">
        <v>4</v>
      </c>
      <c r="H100" s="29" t="s">
        <v>5</v>
      </c>
      <c r="I100" s="29" t="s">
        <v>6</v>
      </c>
      <c r="J100" s="29"/>
      <c r="K100" s="29"/>
      <c r="L100" s="29"/>
      <c r="M100" s="151"/>
    </row>
    <row r="101" spans="1:13" customFormat="1">
      <c r="A101" s="145" t="s">
        <v>25</v>
      </c>
      <c r="B101" s="143">
        <f>IF(B102=0,0,B96/B102)</f>
        <v>0</v>
      </c>
      <c r="C101" s="143">
        <f t="shared" ref="C101:I101" si="25">IF(C102=0,0,C96/C102)</f>
        <v>0</v>
      </c>
      <c r="D101" s="143">
        <f t="shared" si="25"/>
        <v>0</v>
      </c>
      <c r="E101" s="143">
        <f t="shared" si="25"/>
        <v>12.952380952380951</v>
      </c>
      <c r="F101" s="143">
        <f t="shared" si="25"/>
        <v>12.952380952380951</v>
      </c>
      <c r="G101" s="143">
        <f t="shared" si="25"/>
        <v>12.952380952380951</v>
      </c>
      <c r="H101" s="143">
        <f t="shared" si="25"/>
        <v>12.952380952380951</v>
      </c>
      <c r="I101" s="143">
        <f t="shared" si="25"/>
        <v>12.952380952380951</v>
      </c>
      <c r="J101" s="143"/>
      <c r="K101" s="143"/>
      <c r="L101" s="143"/>
      <c r="M101" s="151"/>
    </row>
    <row r="102" spans="1:13" customFormat="1">
      <c r="A102" s="145" t="s">
        <v>46</v>
      </c>
      <c r="B102" s="33">
        <f>'User Input Pricing'!F20</f>
        <v>3</v>
      </c>
      <c r="C102" s="33">
        <f>'User Input Pricing'!G20</f>
        <v>3</v>
      </c>
      <c r="D102" s="33">
        <f>'User Input Pricing'!H20</f>
        <v>3</v>
      </c>
      <c r="E102" s="33">
        <f>'User Input Pricing'!I20</f>
        <v>3</v>
      </c>
      <c r="F102" s="33">
        <f>'User Input Pricing'!J20</f>
        <v>3</v>
      </c>
      <c r="G102" s="33">
        <f>'User Input Pricing'!K20</f>
        <v>3</v>
      </c>
      <c r="H102" s="33">
        <f>'User Input Pricing'!L20</f>
        <v>3</v>
      </c>
      <c r="I102" s="33">
        <f>'User Input Pricing'!M20</f>
        <v>3</v>
      </c>
      <c r="J102" s="29"/>
      <c r="K102" s="29"/>
      <c r="L102" s="29"/>
      <c r="M102" s="151"/>
    </row>
    <row r="103" spans="1:13" customFormat="1">
      <c r="A103" s="145" t="s">
        <v>47</v>
      </c>
      <c r="B103" s="147">
        <f>B102*B106</f>
        <v>1.0126470588235295</v>
      </c>
      <c r="C103" s="147">
        <f>C102*B106</f>
        <v>1.0126470588235295</v>
      </c>
      <c r="D103" s="147">
        <f>D102*B106</f>
        <v>1.0126470588235295</v>
      </c>
      <c r="E103" s="147">
        <f>E102*B106</f>
        <v>1.0126470588235295</v>
      </c>
      <c r="F103" s="147">
        <f>F102*B106</f>
        <v>1.0126470588235295</v>
      </c>
      <c r="G103" s="147">
        <f>G102*B106</f>
        <v>1.0126470588235295</v>
      </c>
      <c r="H103" s="147">
        <f>H102*B106</f>
        <v>1.0126470588235295</v>
      </c>
      <c r="I103" s="147">
        <f>I102*B106</f>
        <v>1.0126470588235295</v>
      </c>
      <c r="J103" s="97"/>
      <c r="K103" s="97"/>
      <c r="L103" s="97"/>
      <c r="M103" s="151"/>
    </row>
    <row r="104" spans="1:13" customFormat="1">
      <c r="A104" s="145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151"/>
    </row>
    <row r="105" spans="1:13" customFormat="1">
      <c r="A105" s="151"/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51"/>
    </row>
    <row r="106" spans="1:13" customFormat="1">
      <c r="A106" s="145" t="s">
        <v>59</v>
      </c>
      <c r="B106" s="34">
        <f>Traffic!E80</f>
        <v>0.33754901960784311</v>
      </c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151"/>
    </row>
    <row r="107" spans="1:13" customFormat="1">
      <c r="A107" s="145" t="s">
        <v>26</v>
      </c>
      <c r="B107" s="147">
        <f t="shared" ref="B107:I107" si="26">B101*B103</f>
        <v>0</v>
      </c>
      <c r="C107" s="147">
        <f t="shared" si="26"/>
        <v>0</v>
      </c>
      <c r="D107" s="147">
        <f t="shared" si="26"/>
        <v>0</v>
      </c>
      <c r="E107" s="147">
        <f t="shared" si="26"/>
        <v>13.116190476190475</v>
      </c>
      <c r="F107" s="147">
        <f t="shared" si="26"/>
        <v>13.116190476190475</v>
      </c>
      <c r="G107" s="147">
        <f t="shared" si="26"/>
        <v>13.116190476190475</v>
      </c>
      <c r="H107" s="147">
        <f t="shared" si="26"/>
        <v>13.116190476190475</v>
      </c>
      <c r="I107" s="147">
        <f t="shared" si="26"/>
        <v>13.116190476190475</v>
      </c>
      <c r="J107" s="147"/>
      <c r="K107" s="147"/>
      <c r="L107" s="147"/>
      <c r="M107" s="151"/>
    </row>
    <row r="108" spans="1:13" customFormat="1">
      <c r="A108" s="145" t="s">
        <v>27</v>
      </c>
      <c r="B108" s="147">
        <f>B107*Assumptions!$B3</f>
        <v>0</v>
      </c>
      <c r="C108" s="147">
        <f>C107*Assumptions!$B3</f>
        <v>0</v>
      </c>
      <c r="D108" s="147">
        <f>D107*Assumptions!$B3</f>
        <v>0</v>
      </c>
      <c r="E108" s="147">
        <f>E107*Assumptions!$B3</f>
        <v>98.371428571428567</v>
      </c>
      <c r="F108" s="147">
        <f>F107*Assumptions!$B3</f>
        <v>98.371428571428567</v>
      </c>
      <c r="G108" s="147">
        <f>G107*Assumptions!$B3</f>
        <v>98.371428571428567</v>
      </c>
      <c r="H108" s="147">
        <f>H107*Assumptions!$B3</f>
        <v>98.371428571428567</v>
      </c>
      <c r="I108" s="147">
        <f>I107*Assumptions!$B3</f>
        <v>98.371428571428567</v>
      </c>
      <c r="J108" s="147"/>
      <c r="K108" s="147"/>
      <c r="L108" s="147"/>
      <c r="M108" s="151"/>
    </row>
    <row r="109" spans="1:13" customFormat="1">
      <c r="A109" s="153" t="s">
        <v>28</v>
      </c>
      <c r="B109" s="154">
        <f>B108*Assumptions!$B5</f>
        <v>0</v>
      </c>
      <c r="C109" s="154">
        <f>C108*Assumptions!$B5</f>
        <v>0</v>
      </c>
      <c r="D109" s="154">
        <f>D108*Assumptions!$B5</f>
        <v>0</v>
      </c>
      <c r="E109" s="154">
        <f>E108*Assumptions!$B5</f>
        <v>8976.3928571428569</v>
      </c>
      <c r="F109" s="154">
        <f>F108*Assumptions!$B5</f>
        <v>8976.3928571428569</v>
      </c>
      <c r="G109" s="154">
        <f>G108*Assumptions!$B5</f>
        <v>8976.3928571428569</v>
      </c>
      <c r="H109" s="154">
        <f>H108*Assumptions!$B5</f>
        <v>8976.3928571428569</v>
      </c>
      <c r="I109" s="154">
        <f>I108*Assumptions!$B5</f>
        <v>8976.3928571428569</v>
      </c>
      <c r="J109" s="154"/>
      <c r="K109" s="154">
        <f>SUM(B109:E109)</f>
        <v>8976.3928571428569</v>
      </c>
      <c r="L109" s="154">
        <f>SUM(F109:I109)</f>
        <v>35905.571428571428</v>
      </c>
      <c r="M109" s="151"/>
    </row>
    <row r="110" spans="1:13" customForma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</row>
    <row r="111" spans="1:13" customFormat="1">
      <c r="A111" s="131" t="str">
        <f>A37</f>
        <v>The Independent</v>
      </c>
      <c r="B111" s="144" t="s">
        <v>3</v>
      </c>
      <c r="C111" s="144" t="s">
        <v>4</v>
      </c>
      <c r="D111" s="144" t="s">
        <v>5</v>
      </c>
      <c r="E111" s="144" t="s">
        <v>6</v>
      </c>
      <c r="F111" s="144" t="s">
        <v>3</v>
      </c>
      <c r="G111" s="144" t="s">
        <v>4</v>
      </c>
      <c r="H111" s="144" t="s">
        <v>5</v>
      </c>
      <c r="I111" s="144" t="s">
        <v>6</v>
      </c>
      <c r="J111" s="144"/>
      <c r="K111" s="144" t="s">
        <v>23</v>
      </c>
      <c r="L111" s="144" t="s">
        <v>24</v>
      </c>
      <c r="M111" s="151"/>
    </row>
    <row r="112" spans="1:13" customFormat="1">
      <c r="A112" s="145" t="s">
        <v>7</v>
      </c>
      <c r="B112" s="34">
        <f>'User Input Pricing'!F14</f>
        <v>0.01</v>
      </c>
      <c r="C112" s="34">
        <f>'User Input Pricing'!G14</f>
        <v>0.01</v>
      </c>
      <c r="D112" s="34">
        <f>'User Input Pricing'!H14</f>
        <v>0.01</v>
      </c>
      <c r="E112" s="34">
        <f>'User Input Pricing'!I14</f>
        <v>0.01</v>
      </c>
      <c r="F112" s="34">
        <f>'User Input Pricing'!J14</f>
        <v>0.01</v>
      </c>
      <c r="G112" s="34">
        <f>'User Input Pricing'!K14</f>
        <v>0.01</v>
      </c>
      <c r="H112" s="34">
        <f>'User Input Pricing'!L14</f>
        <v>0.01</v>
      </c>
      <c r="I112" s="34">
        <f>'User Input Pricing'!M14</f>
        <v>0.01</v>
      </c>
      <c r="J112" s="29"/>
      <c r="K112" s="29"/>
      <c r="L112" s="29"/>
      <c r="M112" s="151"/>
    </row>
    <row r="113" spans="1:13" customFormat="1">
      <c r="A113" s="145" t="s">
        <v>43</v>
      </c>
      <c r="B113" s="147">
        <f>(((Traffic!$F77*B112)/Assumptions!$B3)/Assumptions!$B4)*'User Input Pricing'!F15</f>
        <v>0</v>
      </c>
      <c r="C113" s="147">
        <f>(((Traffic!$F77*C112)/Assumptions!$B3)/Assumptions!$B4)*'User Input Pricing'!G15</f>
        <v>0</v>
      </c>
      <c r="D113" s="147">
        <f>(((Traffic!$F77*D112)/Assumptions!$B3)/Assumptions!$B4)*'User Input Pricing'!H15</f>
        <v>21.714285714285715</v>
      </c>
      <c r="E113" s="147">
        <f>(((Traffic!$F77*E112)/Assumptions!$B3)/Assumptions!$B4)*'User Input Pricing'!I15</f>
        <v>21.714285714285715</v>
      </c>
      <c r="F113" s="147">
        <f>(((Traffic!$F77*F112)/Assumptions!$B3)/Assumptions!$B4)*'User Input Pricing'!J15</f>
        <v>21.714285714285715</v>
      </c>
      <c r="G113" s="147">
        <f>(((Traffic!$F77*G112)/Assumptions!$B3)/Assumptions!$B4)*'User Input Pricing'!K15</f>
        <v>21.714285714285715</v>
      </c>
      <c r="H113" s="147">
        <f>(((Traffic!$F77*H112)/Assumptions!$B3)/Assumptions!$B4)*'User Input Pricing'!L15</f>
        <v>21.714285714285715</v>
      </c>
      <c r="I113" s="147">
        <f>(((Traffic!$F77*I112)/Assumptions!$B3)/Assumptions!$B4)*'User Input Pricing'!M15</f>
        <v>21.714285714285715</v>
      </c>
      <c r="J113" s="147"/>
      <c r="K113" s="147">
        <f>SUM(B113:E113)</f>
        <v>43.428571428571431</v>
      </c>
      <c r="L113" s="147">
        <f>SUM(F113:I113)</f>
        <v>86.857142857142861</v>
      </c>
      <c r="M113" s="151"/>
    </row>
    <row r="114" spans="1:13" customFormat="1">
      <c r="A114" s="145" t="s">
        <v>44</v>
      </c>
      <c r="B114" s="147">
        <f>B113*Assumptions!$B3</f>
        <v>0</v>
      </c>
      <c r="C114" s="147">
        <f>C113*Assumptions!$B3</f>
        <v>0</v>
      </c>
      <c r="D114" s="147">
        <f>D113*Assumptions!$B3</f>
        <v>162.85714285714286</v>
      </c>
      <c r="E114" s="147">
        <f>E113*Assumptions!$B3</f>
        <v>162.85714285714286</v>
      </c>
      <c r="F114" s="147">
        <f>F113*Assumptions!$B3</f>
        <v>162.85714285714286</v>
      </c>
      <c r="G114" s="147">
        <f>G113*Assumptions!$B3</f>
        <v>162.85714285714286</v>
      </c>
      <c r="H114" s="147">
        <f>H113*Assumptions!$B3</f>
        <v>162.85714285714286</v>
      </c>
      <c r="I114" s="147">
        <f>I113*Assumptions!$B3</f>
        <v>162.85714285714286</v>
      </c>
      <c r="J114" s="147"/>
      <c r="K114" s="147">
        <f>SUM(B114:E114)</f>
        <v>325.71428571428572</v>
      </c>
      <c r="L114" s="147">
        <f>SUM(F114:I114)</f>
        <v>651.42857142857144</v>
      </c>
      <c r="M114" s="151"/>
    </row>
    <row r="115" spans="1:13" customFormat="1">
      <c r="A115" s="145" t="s">
        <v>45</v>
      </c>
      <c r="B115" s="147">
        <f>B114*Assumptions!$B5</f>
        <v>0</v>
      </c>
      <c r="C115" s="147">
        <f>C114*Assumptions!$B5</f>
        <v>0</v>
      </c>
      <c r="D115" s="147">
        <f>D114*Assumptions!$B5</f>
        <v>14860.714285714286</v>
      </c>
      <c r="E115" s="147">
        <f>E114*Assumptions!$B5</f>
        <v>14860.714285714286</v>
      </c>
      <c r="F115" s="147">
        <f>F114*Assumptions!$B5</f>
        <v>14860.714285714286</v>
      </c>
      <c r="G115" s="147">
        <f>G114*Assumptions!$B5</f>
        <v>14860.714285714286</v>
      </c>
      <c r="H115" s="147">
        <f>H114*Assumptions!$B5</f>
        <v>14860.714285714286</v>
      </c>
      <c r="I115" s="147">
        <f>I114*Assumptions!$B5</f>
        <v>14860.714285714286</v>
      </c>
      <c r="J115" s="147"/>
      <c r="K115" s="147">
        <f>SUM(B115:E115)</f>
        <v>29721.428571428572</v>
      </c>
      <c r="L115" s="147">
        <f>SUM(F115:I115)</f>
        <v>59442.857142857145</v>
      </c>
      <c r="M115" s="151"/>
    </row>
    <row r="116" spans="1:13" customFormat="1">
      <c r="A116" s="149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51"/>
    </row>
    <row r="117" spans="1:13" customFormat="1">
      <c r="A117" s="145" t="s">
        <v>2</v>
      </c>
      <c r="B117" s="29" t="s">
        <v>3</v>
      </c>
      <c r="C117" s="29" t="s">
        <v>4</v>
      </c>
      <c r="D117" s="29" t="s">
        <v>5</v>
      </c>
      <c r="E117" s="29" t="s">
        <v>6</v>
      </c>
      <c r="F117" s="29" t="s">
        <v>3</v>
      </c>
      <c r="G117" s="29" t="s">
        <v>4</v>
      </c>
      <c r="H117" s="29" t="s">
        <v>5</v>
      </c>
      <c r="I117" s="29" t="s">
        <v>6</v>
      </c>
      <c r="J117" s="29"/>
      <c r="K117" s="29"/>
      <c r="L117" s="29"/>
      <c r="M117" s="151"/>
    </row>
    <row r="118" spans="1:13" customFormat="1">
      <c r="A118" s="145" t="s">
        <v>25</v>
      </c>
      <c r="B118" s="143">
        <f>IF(B119=0,0,B113/B119)</f>
        <v>0</v>
      </c>
      <c r="C118" s="143">
        <f t="shared" ref="C118:I118" si="27">IF(C119=0,0,C113/C119)</f>
        <v>0</v>
      </c>
      <c r="D118" s="143">
        <f t="shared" si="27"/>
        <v>7.2380952380952381</v>
      </c>
      <c r="E118" s="143">
        <f t="shared" si="27"/>
        <v>7.2380952380952381</v>
      </c>
      <c r="F118" s="143">
        <f t="shared" si="27"/>
        <v>7.2380952380952381</v>
      </c>
      <c r="G118" s="143">
        <f t="shared" si="27"/>
        <v>7.2380952380952381</v>
      </c>
      <c r="H118" s="143">
        <f t="shared" si="27"/>
        <v>7.2380952380952381</v>
      </c>
      <c r="I118" s="143">
        <f t="shared" si="27"/>
        <v>7.2380952380952381</v>
      </c>
      <c r="J118" s="143"/>
      <c r="K118" s="143"/>
      <c r="L118" s="143"/>
      <c r="M118" s="151"/>
    </row>
    <row r="119" spans="1:13" customFormat="1">
      <c r="A119" s="145" t="s">
        <v>46</v>
      </c>
      <c r="B119" s="33">
        <f>'User Input Pricing'!F13</f>
        <v>3</v>
      </c>
      <c r="C119" s="33">
        <f>'User Input Pricing'!G13</f>
        <v>3</v>
      </c>
      <c r="D119" s="33">
        <f>'User Input Pricing'!H13</f>
        <v>3</v>
      </c>
      <c r="E119" s="33">
        <f>'User Input Pricing'!I13</f>
        <v>3</v>
      </c>
      <c r="F119" s="33">
        <f>'User Input Pricing'!J13</f>
        <v>3</v>
      </c>
      <c r="G119" s="33">
        <f>'User Input Pricing'!K13</f>
        <v>3</v>
      </c>
      <c r="H119" s="33">
        <f>'User Input Pricing'!L13</f>
        <v>3</v>
      </c>
      <c r="I119" s="33">
        <f>'User Input Pricing'!M13</f>
        <v>3</v>
      </c>
      <c r="J119" s="29"/>
      <c r="K119" s="29"/>
      <c r="L119" s="29"/>
      <c r="M119" s="151"/>
    </row>
    <row r="120" spans="1:13" customFormat="1">
      <c r="A120" s="145" t="s">
        <v>47</v>
      </c>
      <c r="B120" s="147">
        <f>B119*B123</f>
        <v>1.0542105263157895</v>
      </c>
      <c r="C120" s="147">
        <f>C119*B123</f>
        <v>1.0542105263157895</v>
      </c>
      <c r="D120" s="147">
        <f>D119*B123</f>
        <v>1.0542105263157895</v>
      </c>
      <c r="E120" s="147">
        <f>E119*B123</f>
        <v>1.0542105263157895</v>
      </c>
      <c r="F120" s="147">
        <f>F119*B123</f>
        <v>1.0542105263157895</v>
      </c>
      <c r="G120" s="147">
        <f>G119*B123</f>
        <v>1.0542105263157895</v>
      </c>
      <c r="H120" s="147">
        <f>H119*B123</f>
        <v>1.0542105263157895</v>
      </c>
      <c r="I120" s="147">
        <f>I119*B123</f>
        <v>1.0542105263157895</v>
      </c>
      <c r="J120" s="97"/>
      <c r="K120" s="97"/>
      <c r="L120" s="97"/>
      <c r="M120" s="151"/>
    </row>
    <row r="121" spans="1:13" customFormat="1">
      <c r="A121" s="145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151"/>
    </row>
    <row r="122" spans="1:13" customFormat="1">
      <c r="A122" s="151"/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51"/>
    </row>
    <row r="123" spans="1:13" customFormat="1">
      <c r="A123" s="145" t="s">
        <v>59</v>
      </c>
      <c r="B123" s="34">
        <f>Traffic!F80</f>
        <v>0.35140350877192983</v>
      </c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151"/>
    </row>
    <row r="124" spans="1:13" customFormat="1">
      <c r="A124" s="145" t="s">
        <v>26</v>
      </c>
      <c r="B124" s="147">
        <f t="shared" ref="B124:I124" si="28">B118*B120</f>
        <v>0</v>
      </c>
      <c r="C124" s="147">
        <f t="shared" si="28"/>
        <v>0</v>
      </c>
      <c r="D124" s="147">
        <f t="shared" si="28"/>
        <v>7.6304761904761902</v>
      </c>
      <c r="E124" s="147">
        <f t="shared" si="28"/>
        <v>7.6304761904761902</v>
      </c>
      <c r="F124" s="147">
        <f t="shared" si="28"/>
        <v>7.6304761904761902</v>
      </c>
      <c r="G124" s="147">
        <f t="shared" si="28"/>
        <v>7.6304761904761902</v>
      </c>
      <c r="H124" s="147">
        <f t="shared" si="28"/>
        <v>7.6304761904761902</v>
      </c>
      <c r="I124" s="147">
        <f t="shared" si="28"/>
        <v>7.6304761904761902</v>
      </c>
      <c r="J124" s="147"/>
      <c r="K124" s="147"/>
      <c r="L124" s="147"/>
      <c r="M124" s="151"/>
    </row>
    <row r="125" spans="1:13" customFormat="1">
      <c r="A125" s="145" t="s">
        <v>27</v>
      </c>
      <c r="B125" s="147">
        <f>B124*Assumptions!$B3</f>
        <v>0</v>
      </c>
      <c r="C125" s="147">
        <f>C124*Assumptions!$B3</f>
        <v>0</v>
      </c>
      <c r="D125" s="147">
        <f>D124*Assumptions!$B3</f>
        <v>57.228571428571428</v>
      </c>
      <c r="E125" s="147">
        <f>E124*Assumptions!$B3</f>
        <v>57.228571428571428</v>
      </c>
      <c r="F125" s="147">
        <f>F124*Assumptions!$B3</f>
        <v>57.228571428571428</v>
      </c>
      <c r="G125" s="147">
        <f>G124*Assumptions!$B3</f>
        <v>57.228571428571428</v>
      </c>
      <c r="H125" s="147">
        <f>H124*Assumptions!$B3</f>
        <v>57.228571428571428</v>
      </c>
      <c r="I125" s="147">
        <f>I124*Assumptions!$B3</f>
        <v>57.228571428571428</v>
      </c>
      <c r="J125" s="147"/>
      <c r="K125" s="147"/>
      <c r="L125" s="147"/>
      <c r="M125" s="151"/>
    </row>
    <row r="126" spans="1:13" customFormat="1">
      <c r="A126" s="153" t="s">
        <v>28</v>
      </c>
      <c r="B126" s="154">
        <f>B125*Assumptions!$B5</f>
        <v>0</v>
      </c>
      <c r="C126" s="154">
        <f>C125*Assumptions!$B5</f>
        <v>0</v>
      </c>
      <c r="D126" s="154">
        <f>D125*Assumptions!$B5</f>
        <v>5222.1071428571431</v>
      </c>
      <c r="E126" s="154">
        <f>E125*Assumptions!$B5</f>
        <v>5222.1071428571431</v>
      </c>
      <c r="F126" s="154">
        <f>F125*Assumptions!$B5</f>
        <v>5222.1071428571431</v>
      </c>
      <c r="G126" s="154">
        <f>G125*Assumptions!$B5</f>
        <v>5222.1071428571431</v>
      </c>
      <c r="H126" s="154">
        <f>H125*Assumptions!$B5</f>
        <v>5222.1071428571431</v>
      </c>
      <c r="I126" s="154">
        <f>I125*Assumptions!$B5</f>
        <v>5222.1071428571431</v>
      </c>
      <c r="J126" s="154"/>
      <c r="K126" s="154">
        <f>SUM(B126:E126)</f>
        <v>10444.214285714286</v>
      </c>
      <c r="L126" s="154">
        <f>SUM(F126:I126)</f>
        <v>20888.428571428572</v>
      </c>
      <c r="M126" s="151"/>
    </row>
    <row r="127" spans="1:13" customForma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</row>
    <row r="128" spans="1:13" customFormat="1">
      <c r="A128" s="131" t="str">
        <f>A38</f>
        <v>The Times</v>
      </c>
      <c r="B128" s="144" t="s">
        <v>3</v>
      </c>
      <c r="C128" s="144" t="s">
        <v>4</v>
      </c>
      <c r="D128" s="144" t="s">
        <v>5</v>
      </c>
      <c r="E128" s="144" t="s">
        <v>6</v>
      </c>
      <c r="F128" s="144" t="s">
        <v>3</v>
      </c>
      <c r="G128" s="144" t="s">
        <v>4</v>
      </c>
      <c r="H128" s="144" t="s">
        <v>5</v>
      </c>
      <c r="I128" s="144" t="s">
        <v>6</v>
      </c>
      <c r="J128" s="144"/>
      <c r="K128" s="144" t="s">
        <v>23</v>
      </c>
      <c r="L128" s="144" t="s">
        <v>24</v>
      </c>
      <c r="M128" s="151"/>
    </row>
    <row r="129" spans="1:13" customFormat="1">
      <c r="A129" s="145" t="s">
        <v>7</v>
      </c>
      <c r="B129" s="34">
        <f>'User Input Pricing'!F7</f>
        <v>0.01</v>
      </c>
      <c r="C129" s="34">
        <f>'User Input Pricing'!G7</f>
        <v>0.01</v>
      </c>
      <c r="D129" s="34">
        <f>'User Input Pricing'!H7</f>
        <v>0.01</v>
      </c>
      <c r="E129" s="34">
        <f>'User Input Pricing'!I7</f>
        <v>0.01</v>
      </c>
      <c r="F129" s="34">
        <f>'User Input Pricing'!J7</f>
        <v>0.01</v>
      </c>
      <c r="G129" s="34">
        <f>'User Input Pricing'!K7</f>
        <v>0.01</v>
      </c>
      <c r="H129" s="34">
        <f>'User Input Pricing'!L7</f>
        <v>0.01</v>
      </c>
      <c r="I129" s="34">
        <f>'User Input Pricing'!M7</f>
        <v>0.01</v>
      </c>
      <c r="J129" s="29"/>
      <c r="K129" s="29"/>
      <c r="L129" s="29"/>
      <c r="M129" s="151"/>
    </row>
    <row r="130" spans="1:13" customFormat="1">
      <c r="A130" s="145" t="s">
        <v>43</v>
      </c>
      <c r="B130" s="147">
        <f>(((Traffic!$G77*B129)/Assumptions!$B3)/Assumptions!$B4)*'User Input Pricing'!F8</f>
        <v>0</v>
      </c>
      <c r="C130" s="147">
        <f>(((Traffic!$G77*C129)/Assumptions!$B3)/Assumptions!$B4)*'User Input Pricing'!G8</f>
        <v>21.714285714285715</v>
      </c>
      <c r="D130" s="147">
        <f>(((Traffic!$G77*D129)/Assumptions!$B3)/Assumptions!$B4)*'User Input Pricing'!H8</f>
        <v>21.714285714285715</v>
      </c>
      <c r="E130" s="147">
        <f>(((Traffic!$G77*E129)/Assumptions!$B3)/Assumptions!$B4)*'User Input Pricing'!I8</f>
        <v>21.714285714285715</v>
      </c>
      <c r="F130" s="147">
        <f>(((Traffic!$G77*F129)/Assumptions!$B3)/Assumptions!$B4)*'User Input Pricing'!J8</f>
        <v>21.714285714285715</v>
      </c>
      <c r="G130" s="147">
        <f>(((Traffic!$G77*G129)/Assumptions!$B3)/Assumptions!$B4)*'User Input Pricing'!K8</f>
        <v>21.714285714285715</v>
      </c>
      <c r="H130" s="147">
        <f>(((Traffic!$G77*H129)/Assumptions!$B3)/Assumptions!$B4)*'User Input Pricing'!L8</f>
        <v>21.714285714285715</v>
      </c>
      <c r="I130" s="147">
        <f>(((Traffic!$G77*I129)/Assumptions!$B3)/Assumptions!$B4)*'User Input Pricing'!M8</f>
        <v>21.714285714285715</v>
      </c>
      <c r="J130" s="147"/>
      <c r="K130" s="147">
        <f>SUM(B130:E130)</f>
        <v>65.142857142857139</v>
      </c>
      <c r="L130" s="147">
        <f>SUM(F130:I130)</f>
        <v>86.857142857142861</v>
      </c>
      <c r="M130" s="151"/>
    </row>
    <row r="131" spans="1:13" customFormat="1">
      <c r="A131" s="145" t="s">
        <v>44</v>
      </c>
      <c r="B131" s="147">
        <f>B130*Assumptions!$B3</f>
        <v>0</v>
      </c>
      <c r="C131" s="147">
        <f>C130*Assumptions!$B3</f>
        <v>162.85714285714286</v>
      </c>
      <c r="D131" s="147">
        <f>D130*Assumptions!$B3</f>
        <v>162.85714285714286</v>
      </c>
      <c r="E131" s="147">
        <f>E130*Assumptions!$B3</f>
        <v>162.85714285714286</v>
      </c>
      <c r="F131" s="147">
        <f>F130*Assumptions!$B3</f>
        <v>162.85714285714286</v>
      </c>
      <c r="G131" s="147">
        <f>G130*Assumptions!$B3</f>
        <v>162.85714285714286</v>
      </c>
      <c r="H131" s="147">
        <f>H130*Assumptions!$B3</f>
        <v>162.85714285714286</v>
      </c>
      <c r="I131" s="147">
        <f>I130*Assumptions!$B3</f>
        <v>162.85714285714286</v>
      </c>
      <c r="J131" s="147"/>
      <c r="K131" s="147">
        <f>SUM(B131:E131)</f>
        <v>488.57142857142856</v>
      </c>
      <c r="L131" s="147">
        <f>SUM(F131:I131)</f>
        <v>651.42857142857144</v>
      </c>
      <c r="M131" s="151"/>
    </row>
    <row r="132" spans="1:13" customFormat="1">
      <c r="A132" s="145" t="s">
        <v>45</v>
      </c>
      <c r="B132" s="147">
        <f>B131*Assumptions!$B5</f>
        <v>0</v>
      </c>
      <c r="C132" s="147">
        <f>C131*Assumptions!$B5</f>
        <v>14860.714285714286</v>
      </c>
      <c r="D132" s="147">
        <f>D131*Assumptions!$B5</f>
        <v>14860.714285714286</v>
      </c>
      <c r="E132" s="147">
        <f>E131*Assumptions!$B5</f>
        <v>14860.714285714286</v>
      </c>
      <c r="F132" s="147">
        <f>F131*Assumptions!$B5</f>
        <v>14860.714285714286</v>
      </c>
      <c r="G132" s="147">
        <f>G131*Assumptions!$B5</f>
        <v>14860.714285714286</v>
      </c>
      <c r="H132" s="147">
        <f>H131*Assumptions!$B5</f>
        <v>14860.714285714286</v>
      </c>
      <c r="I132" s="147">
        <f>I131*Assumptions!$B5</f>
        <v>14860.714285714286</v>
      </c>
      <c r="J132" s="147"/>
      <c r="K132" s="147">
        <f>SUM(B132:E132)</f>
        <v>44582.142857142855</v>
      </c>
      <c r="L132" s="147">
        <f>SUM(F132:I132)</f>
        <v>59442.857142857145</v>
      </c>
      <c r="M132" s="151"/>
    </row>
    <row r="133" spans="1:13" customFormat="1">
      <c r="A133" s="149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51"/>
    </row>
    <row r="134" spans="1:13" customFormat="1">
      <c r="A134" s="145" t="s">
        <v>2</v>
      </c>
      <c r="B134" s="29" t="s">
        <v>3</v>
      </c>
      <c r="C134" s="29" t="s">
        <v>4</v>
      </c>
      <c r="D134" s="29" t="s">
        <v>5</v>
      </c>
      <c r="E134" s="29" t="s">
        <v>6</v>
      </c>
      <c r="F134" s="29" t="s">
        <v>3</v>
      </c>
      <c r="G134" s="29" t="s">
        <v>4</v>
      </c>
      <c r="H134" s="29" t="s">
        <v>5</v>
      </c>
      <c r="I134" s="29" t="s">
        <v>6</v>
      </c>
      <c r="J134" s="29"/>
      <c r="K134" s="29"/>
      <c r="L134" s="29"/>
      <c r="M134" s="151"/>
    </row>
    <row r="135" spans="1:13" customFormat="1">
      <c r="A135" s="145" t="s">
        <v>25</v>
      </c>
      <c r="B135" s="143">
        <f>IF(B136=0,0,B130/B136)</f>
        <v>0</v>
      </c>
      <c r="C135" s="143">
        <f t="shared" ref="C135:I135" si="29">IF(C136=0,0,C130/C136)</f>
        <v>7.2380952380952381</v>
      </c>
      <c r="D135" s="143">
        <f t="shared" si="29"/>
        <v>7.2380952380952381</v>
      </c>
      <c r="E135" s="143">
        <f t="shared" si="29"/>
        <v>7.2380952380952381</v>
      </c>
      <c r="F135" s="143">
        <f t="shared" si="29"/>
        <v>7.2380952380952381</v>
      </c>
      <c r="G135" s="143">
        <f t="shared" si="29"/>
        <v>7.2380952380952381</v>
      </c>
      <c r="H135" s="143">
        <f t="shared" si="29"/>
        <v>7.2380952380952381</v>
      </c>
      <c r="I135" s="143">
        <f t="shared" si="29"/>
        <v>7.2380952380952381</v>
      </c>
      <c r="J135" s="143"/>
      <c r="K135" s="143"/>
      <c r="L135" s="143"/>
      <c r="M135" s="151"/>
    </row>
    <row r="136" spans="1:13" customFormat="1">
      <c r="A136" s="145" t="s">
        <v>46</v>
      </c>
      <c r="B136" s="33">
        <f>'User Input Pricing'!F6</f>
        <v>3</v>
      </c>
      <c r="C136" s="33">
        <f>'User Input Pricing'!G6</f>
        <v>3</v>
      </c>
      <c r="D136" s="33">
        <f>'User Input Pricing'!H6</f>
        <v>3</v>
      </c>
      <c r="E136" s="33">
        <f>'User Input Pricing'!I6</f>
        <v>3</v>
      </c>
      <c r="F136" s="33">
        <f>'User Input Pricing'!J6</f>
        <v>3</v>
      </c>
      <c r="G136" s="33">
        <f>'User Input Pricing'!K6</f>
        <v>3</v>
      </c>
      <c r="H136" s="33">
        <f>'User Input Pricing'!L6</f>
        <v>3</v>
      </c>
      <c r="I136" s="33">
        <f>'User Input Pricing'!M6</f>
        <v>3</v>
      </c>
      <c r="J136" s="29"/>
      <c r="K136" s="29"/>
      <c r="L136" s="29"/>
      <c r="M136" s="151"/>
    </row>
    <row r="137" spans="1:13" customFormat="1">
      <c r="A137" s="145" t="s">
        <v>47</v>
      </c>
      <c r="B137" s="147">
        <f>B136*B140</f>
        <v>1.0542105263157895</v>
      </c>
      <c r="C137" s="147">
        <f>C136*B140</f>
        <v>1.0542105263157895</v>
      </c>
      <c r="D137" s="147">
        <f>D136*B140</f>
        <v>1.0542105263157895</v>
      </c>
      <c r="E137" s="147">
        <f>E136*B140</f>
        <v>1.0542105263157895</v>
      </c>
      <c r="F137" s="147">
        <f>F136*B140</f>
        <v>1.0542105263157895</v>
      </c>
      <c r="G137" s="147">
        <f>G136*B140</f>
        <v>1.0542105263157895</v>
      </c>
      <c r="H137" s="147">
        <f>H136*B140</f>
        <v>1.0542105263157895</v>
      </c>
      <c r="I137" s="147">
        <f>I136*B140</f>
        <v>1.0542105263157895</v>
      </c>
      <c r="J137" s="97"/>
      <c r="K137" s="97"/>
      <c r="L137" s="97"/>
      <c r="M137" s="151"/>
    </row>
    <row r="138" spans="1:13" customFormat="1">
      <c r="A138" s="145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151"/>
    </row>
    <row r="139" spans="1:13" customFormat="1">
      <c r="A139" s="151"/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51"/>
    </row>
    <row r="140" spans="1:13" customFormat="1">
      <c r="A140" s="145" t="s">
        <v>59</v>
      </c>
      <c r="B140" s="34">
        <f>Traffic!G80</f>
        <v>0.35140350877192983</v>
      </c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151"/>
    </row>
    <row r="141" spans="1:13" customFormat="1">
      <c r="A141" s="145" t="s">
        <v>26</v>
      </c>
      <c r="B141" s="147">
        <f t="shared" ref="B141:I141" si="30">B135*B137</f>
        <v>0</v>
      </c>
      <c r="C141" s="147">
        <f t="shared" si="30"/>
        <v>7.6304761904761902</v>
      </c>
      <c r="D141" s="147">
        <f t="shared" si="30"/>
        <v>7.6304761904761902</v>
      </c>
      <c r="E141" s="147">
        <f t="shared" si="30"/>
        <v>7.6304761904761902</v>
      </c>
      <c r="F141" s="147">
        <f t="shared" si="30"/>
        <v>7.6304761904761902</v>
      </c>
      <c r="G141" s="147">
        <f t="shared" si="30"/>
        <v>7.6304761904761902</v>
      </c>
      <c r="H141" s="147">
        <f t="shared" si="30"/>
        <v>7.6304761904761902</v>
      </c>
      <c r="I141" s="147">
        <f t="shared" si="30"/>
        <v>7.6304761904761902</v>
      </c>
      <c r="J141" s="147"/>
      <c r="K141" s="147"/>
      <c r="L141" s="147"/>
      <c r="M141" s="151"/>
    </row>
    <row r="142" spans="1:13" customFormat="1">
      <c r="A142" s="145" t="s">
        <v>27</v>
      </c>
      <c r="B142" s="147">
        <f>B141*Assumptions!$B3</f>
        <v>0</v>
      </c>
      <c r="C142" s="147">
        <f>C141*Assumptions!$B3</f>
        <v>57.228571428571428</v>
      </c>
      <c r="D142" s="147">
        <f>D141*Assumptions!$B3</f>
        <v>57.228571428571428</v>
      </c>
      <c r="E142" s="147">
        <f>E141*Assumptions!$B3</f>
        <v>57.228571428571428</v>
      </c>
      <c r="F142" s="147">
        <f>F141*Assumptions!$B3</f>
        <v>57.228571428571428</v>
      </c>
      <c r="G142" s="147">
        <f>G141*Assumptions!$B3</f>
        <v>57.228571428571428</v>
      </c>
      <c r="H142" s="147">
        <f>H141*Assumptions!$B3</f>
        <v>57.228571428571428</v>
      </c>
      <c r="I142" s="147">
        <f>I141*Assumptions!$B3</f>
        <v>57.228571428571428</v>
      </c>
      <c r="J142" s="147"/>
      <c r="K142" s="147"/>
      <c r="L142" s="147"/>
      <c r="M142" s="151"/>
    </row>
    <row r="143" spans="1:13" customFormat="1">
      <c r="A143" s="153" t="s">
        <v>28</v>
      </c>
      <c r="B143" s="154">
        <f>B142*Assumptions!$B5</f>
        <v>0</v>
      </c>
      <c r="C143" s="154">
        <f>C142*Assumptions!$B5</f>
        <v>5222.1071428571431</v>
      </c>
      <c r="D143" s="154">
        <f>D142*Assumptions!$B5</f>
        <v>5222.1071428571431</v>
      </c>
      <c r="E143" s="154">
        <f>E142*Assumptions!$B5</f>
        <v>5222.1071428571431</v>
      </c>
      <c r="F143" s="154">
        <f>F142*Assumptions!$B5</f>
        <v>5222.1071428571431</v>
      </c>
      <c r="G143" s="154">
        <f>G142*Assumptions!$B5</f>
        <v>5222.1071428571431</v>
      </c>
      <c r="H143" s="154">
        <f>H142*Assumptions!$B5</f>
        <v>5222.1071428571431</v>
      </c>
      <c r="I143" s="154">
        <f>I142*Assumptions!$B5</f>
        <v>5222.1071428571431</v>
      </c>
      <c r="J143" s="154"/>
      <c r="K143" s="154">
        <f>SUM(B143:E143)</f>
        <v>15666.321428571429</v>
      </c>
      <c r="L143" s="154">
        <f>SUM(F143:I143)</f>
        <v>20888.428571428572</v>
      </c>
      <c r="M143" s="151"/>
    </row>
    <row r="144" spans="1:13" customForma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</row>
    <row r="145" spans="1:13" customFormat="1">
      <c r="A145" s="131" t="str">
        <f>A6</f>
        <v>Sky</v>
      </c>
      <c r="B145" s="144" t="s">
        <v>3</v>
      </c>
      <c r="C145" s="144" t="s">
        <v>4</v>
      </c>
      <c r="D145" s="144" t="s">
        <v>5</v>
      </c>
      <c r="E145" s="144" t="s">
        <v>6</v>
      </c>
      <c r="F145" s="144" t="s">
        <v>3</v>
      </c>
      <c r="G145" s="144" t="s">
        <v>4</v>
      </c>
      <c r="H145" s="144" t="s">
        <v>5</v>
      </c>
      <c r="I145" s="144" t="s">
        <v>6</v>
      </c>
      <c r="J145" s="144"/>
      <c r="K145" s="144" t="s">
        <v>23</v>
      </c>
      <c r="L145" s="144" t="s">
        <v>24</v>
      </c>
      <c r="M145" s="151"/>
    </row>
    <row r="146" spans="1:13" customFormat="1">
      <c r="A146" s="145" t="s">
        <v>7</v>
      </c>
      <c r="B146" s="34">
        <f>'User Input Pricing'!F50</f>
        <v>0.01</v>
      </c>
      <c r="C146" s="34">
        <f>'User Input Pricing'!G50</f>
        <v>0.01</v>
      </c>
      <c r="D146" s="34">
        <f>'User Input Pricing'!H50</f>
        <v>0.01</v>
      </c>
      <c r="E146" s="34">
        <f>'User Input Pricing'!I50</f>
        <v>0.01</v>
      </c>
      <c r="F146" s="34">
        <f>'User Input Pricing'!J50</f>
        <v>0.01</v>
      </c>
      <c r="G146" s="34">
        <f>'User Input Pricing'!K50</f>
        <v>0.01</v>
      </c>
      <c r="H146" s="34">
        <f>'User Input Pricing'!L50</f>
        <v>0.01</v>
      </c>
      <c r="I146" s="34">
        <f>'User Input Pricing'!M50</f>
        <v>0.01</v>
      </c>
      <c r="J146" s="29"/>
      <c r="K146" s="29"/>
      <c r="L146" s="29"/>
      <c r="M146" s="151"/>
    </row>
    <row r="147" spans="1:13" customFormat="1">
      <c r="A147" s="145" t="s">
        <v>43</v>
      </c>
      <c r="B147" s="147">
        <f>(((Traffic!$K77*B146)/Assumptions!$B3)/Assumptions!$B3)*'User Input Pricing'!F51</f>
        <v>0</v>
      </c>
      <c r="C147" s="147">
        <f>(((Traffic!$K77*C146)/Assumptions!$B3)/Assumptions!$B3)*'User Input Pricing'!G51</f>
        <v>61.866666666666667</v>
      </c>
      <c r="D147" s="147">
        <f>(((Traffic!$K77*D146)/Assumptions!$B3)/Assumptions!$B3)*'User Input Pricing'!H51</f>
        <v>61.866666666666667</v>
      </c>
      <c r="E147" s="147">
        <f>(((Traffic!$K77*E146)/Assumptions!$B3)/Assumptions!$B3)*'User Input Pricing'!I51</f>
        <v>61.866666666666667</v>
      </c>
      <c r="F147" s="147">
        <f>(((Traffic!$K77*F146)/Assumptions!$B3)/Assumptions!$B3)*'User Input Pricing'!J51</f>
        <v>61.866666666666667</v>
      </c>
      <c r="G147" s="147">
        <f>(((Traffic!$K77*G146)/Assumptions!$B3)/Assumptions!$B3)*'User Input Pricing'!K51</f>
        <v>61.866666666666667</v>
      </c>
      <c r="H147" s="147">
        <f>(((Traffic!$K77*H146)/Assumptions!$B3)/Assumptions!$B3)*'User Input Pricing'!L51</f>
        <v>61.866666666666667</v>
      </c>
      <c r="I147" s="147">
        <f>(((Traffic!$K77*I146)/Assumptions!$B3)/Assumptions!$B3)*'User Input Pricing'!M51</f>
        <v>61.866666666666667</v>
      </c>
      <c r="J147" s="147"/>
      <c r="K147" s="147">
        <f>SUM(B147:E147)</f>
        <v>185.6</v>
      </c>
      <c r="L147" s="147">
        <f>SUM(F147:I147)</f>
        <v>247.46666666666667</v>
      </c>
      <c r="M147" s="151"/>
    </row>
    <row r="148" spans="1:13" customFormat="1">
      <c r="A148" s="145" t="s">
        <v>44</v>
      </c>
      <c r="B148" s="147">
        <f>B147*Assumptions!$B3</f>
        <v>0</v>
      </c>
      <c r="C148" s="147">
        <f>C147*Assumptions!$B3</f>
        <v>464</v>
      </c>
      <c r="D148" s="147">
        <f>D147*Assumptions!$B3</f>
        <v>464</v>
      </c>
      <c r="E148" s="147">
        <f>E147*Assumptions!$B3</f>
        <v>464</v>
      </c>
      <c r="F148" s="147">
        <f>F147*Assumptions!$B3</f>
        <v>464</v>
      </c>
      <c r="G148" s="147">
        <f>G147*Assumptions!$B3</f>
        <v>464</v>
      </c>
      <c r="H148" s="147">
        <f>H147*Assumptions!$B3</f>
        <v>464</v>
      </c>
      <c r="I148" s="147">
        <f>I147*Assumptions!$B3</f>
        <v>464</v>
      </c>
      <c r="J148" s="147"/>
      <c r="K148" s="147">
        <f>SUM(B148:E148)</f>
        <v>1392</v>
      </c>
      <c r="L148" s="147">
        <f>SUM(F148:I148)</f>
        <v>1856</v>
      </c>
      <c r="M148" s="151"/>
    </row>
    <row r="149" spans="1:13" customFormat="1">
      <c r="A149" s="145" t="s">
        <v>45</v>
      </c>
      <c r="B149" s="147">
        <f>B148*Assumptions!$B5</f>
        <v>0</v>
      </c>
      <c r="C149" s="147">
        <f>C148*Assumptions!$B5</f>
        <v>42340</v>
      </c>
      <c r="D149" s="147">
        <f>D148*Assumptions!$B5</f>
        <v>42340</v>
      </c>
      <c r="E149" s="147">
        <f>E148*Assumptions!$B5</f>
        <v>42340</v>
      </c>
      <c r="F149" s="147">
        <f>F148*Assumptions!$B5</f>
        <v>42340</v>
      </c>
      <c r="G149" s="147">
        <f>G148*Assumptions!$B5</f>
        <v>42340</v>
      </c>
      <c r="H149" s="147">
        <f>H148*Assumptions!$B5</f>
        <v>42340</v>
      </c>
      <c r="I149" s="147">
        <f>I148*Assumptions!$B5</f>
        <v>42340</v>
      </c>
      <c r="J149" s="147"/>
      <c r="K149" s="147">
        <f>SUM(B149:E149)</f>
        <v>127020</v>
      </c>
      <c r="L149" s="147">
        <f>SUM(F149:I149)</f>
        <v>169360</v>
      </c>
      <c r="M149" s="151"/>
    </row>
    <row r="150" spans="1:13" customFormat="1">
      <c r="A150" s="149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51"/>
    </row>
    <row r="151" spans="1:13" customFormat="1">
      <c r="A151" s="145" t="s">
        <v>2</v>
      </c>
      <c r="B151" s="29" t="s">
        <v>3</v>
      </c>
      <c r="C151" s="29" t="s">
        <v>4</v>
      </c>
      <c r="D151" s="29" t="s">
        <v>5</v>
      </c>
      <c r="E151" s="29" t="s">
        <v>6</v>
      </c>
      <c r="F151" s="29" t="s">
        <v>3</v>
      </c>
      <c r="G151" s="29" t="s">
        <v>4</v>
      </c>
      <c r="H151" s="29" t="s">
        <v>5</v>
      </c>
      <c r="I151" s="29" t="s">
        <v>6</v>
      </c>
      <c r="J151" s="29"/>
      <c r="K151" s="29"/>
      <c r="L151" s="29"/>
      <c r="M151" s="151"/>
    </row>
    <row r="152" spans="1:13" customFormat="1">
      <c r="A152" s="145" t="s">
        <v>25</v>
      </c>
      <c r="B152" s="143">
        <f>IF(B153=0,0,B147/B153)</f>
        <v>0</v>
      </c>
      <c r="C152" s="143">
        <f t="shared" ref="C152:I152" si="31">IF(C153=0,0,C147/C153)</f>
        <v>20.622222222222224</v>
      </c>
      <c r="D152" s="143">
        <f t="shared" si="31"/>
        <v>20.622222222222224</v>
      </c>
      <c r="E152" s="143">
        <f t="shared" si="31"/>
        <v>20.622222222222224</v>
      </c>
      <c r="F152" s="143">
        <f t="shared" si="31"/>
        <v>20.622222222222224</v>
      </c>
      <c r="G152" s="143">
        <f t="shared" si="31"/>
        <v>20.622222222222224</v>
      </c>
      <c r="H152" s="143">
        <f t="shared" si="31"/>
        <v>20.622222222222224</v>
      </c>
      <c r="I152" s="143">
        <f t="shared" si="31"/>
        <v>20.622222222222224</v>
      </c>
      <c r="J152" s="143"/>
      <c r="K152" s="143"/>
      <c r="L152" s="143"/>
      <c r="M152" s="151"/>
    </row>
    <row r="153" spans="1:13" customFormat="1">
      <c r="A153" s="145" t="s">
        <v>46</v>
      </c>
      <c r="B153" s="33">
        <f>'User Input Pricing'!F49</f>
        <v>3</v>
      </c>
      <c r="C153" s="33">
        <f>'User Input Pricing'!G49</f>
        <v>3</v>
      </c>
      <c r="D153" s="33">
        <f>'User Input Pricing'!H49</f>
        <v>3</v>
      </c>
      <c r="E153" s="33">
        <f>'User Input Pricing'!I49</f>
        <v>3</v>
      </c>
      <c r="F153" s="33">
        <f>'User Input Pricing'!J49</f>
        <v>3</v>
      </c>
      <c r="G153" s="33">
        <f>'User Input Pricing'!K49</f>
        <v>3</v>
      </c>
      <c r="H153" s="33">
        <f>'User Input Pricing'!L49</f>
        <v>3</v>
      </c>
      <c r="I153" s="33">
        <f>'User Input Pricing'!M49</f>
        <v>3</v>
      </c>
      <c r="J153" s="29"/>
      <c r="K153" s="29"/>
      <c r="L153" s="29"/>
      <c r="M153" s="151"/>
    </row>
    <row r="154" spans="1:13" customFormat="1">
      <c r="A154" s="145" t="s">
        <v>47</v>
      </c>
      <c r="B154" s="147">
        <f>B153*B157</f>
        <v>0.96</v>
      </c>
      <c r="C154" s="147">
        <f>C153*B157</f>
        <v>0.96</v>
      </c>
      <c r="D154" s="147">
        <f>D153*B157</f>
        <v>0.96</v>
      </c>
      <c r="E154" s="147">
        <f>E153*B157</f>
        <v>0.96</v>
      </c>
      <c r="F154" s="147">
        <f>F153*B157</f>
        <v>0.96</v>
      </c>
      <c r="G154" s="147">
        <f>G153*B157</f>
        <v>0.96</v>
      </c>
      <c r="H154" s="147">
        <f>H153*B157</f>
        <v>0.96</v>
      </c>
      <c r="I154" s="147">
        <f>I153*B157</f>
        <v>0.96</v>
      </c>
      <c r="J154" s="97"/>
      <c r="K154" s="97"/>
      <c r="L154" s="97"/>
      <c r="M154" s="151"/>
    </row>
    <row r="155" spans="1:13" customFormat="1">
      <c r="A155" s="145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151"/>
    </row>
    <row r="156" spans="1:13" customFormat="1">
      <c r="A156" s="151"/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51"/>
    </row>
    <row r="157" spans="1:13" customFormat="1">
      <c r="A157" s="145" t="s">
        <v>59</v>
      </c>
      <c r="B157" s="34">
        <f>Traffic!K80</f>
        <v>0.32</v>
      </c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151"/>
    </row>
    <row r="158" spans="1:13" customFormat="1">
      <c r="A158" s="145" t="s">
        <v>26</v>
      </c>
      <c r="B158" s="147">
        <f>IF(B154=0,0,B152*B154)</f>
        <v>0</v>
      </c>
      <c r="C158" s="147">
        <f t="shared" ref="C158:I158" si="32">C152*C154</f>
        <v>19.797333333333334</v>
      </c>
      <c r="D158" s="147">
        <f t="shared" si="32"/>
        <v>19.797333333333334</v>
      </c>
      <c r="E158" s="147">
        <f t="shared" si="32"/>
        <v>19.797333333333334</v>
      </c>
      <c r="F158" s="147">
        <f t="shared" si="32"/>
        <v>19.797333333333334</v>
      </c>
      <c r="G158" s="147">
        <f t="shared" si="32"/>
        <v>19.797333333333334</v>
      </c>
      <c r="H158" s="147">
        <f t="shared" si="32"/>
        <v>19.797333333333334</v>
      </c>
      <c r="I158" s="147">
        <f t="shared" si="32"/>
        <v>19.797333333333334</v>
      </c>
      <c r="J158" s="147"/>
      <c r="K158" s="147"/>
      <c r="L158" s="147"/>
      <c r="M158" s="151"/>
    </row>
    <row r="159" spans="1:13" customFormat="1">
      <c r="A159" s="145" t="s">
        <v>27</v>
      </c>
      <c r="B159" s="147">
        <f>B158*Assumptions!$B3</f>
        <v>0</v>
      </c>
      <c r="C159" s="147">
        <f>C158*Assumptions!$B3</f>
        <v>148.48000000000002</v>
      </c>
      <c r="D159" s="147">
        <f>D158*Assumptions!$B3</f>
        <v>148.48000000000002</v>
      </c>
      <c r="E159" s="147">
        <f>E158*Assumptions!$B3</f>
        <v>148.48000000000002</v>
      </c>
      <c r="F159" s="147">
        <f>F158*Assumptions!$B3</f>
        <v>148.48000000000002</v>
      </c>
      <c r="G159" s="147">
        <f>G158*Assumptions!$B3</f>
        <v>148.48000000000002</v>
      </c>
      <c r="H159" s="147">
        <f>H158*Assumptions!$B3</f>
        <v>148.48000000000002</v>
      </c>
      <c r="I159" s="147">
        <f>I158*Assumptions!$B3</f>
        <v>148.48000000000002</v>
      </c>
      <c r="J159" s="147"/>
      <c r="K159" s="147"/>
      <c r="L159" s="147"/>
      <c r="M159" s="151"/>
    </row>
    <row r="160" spans="1:13" customFormat="1">
      <c r="A160" s="153" t="s">
        <v>28</v>
      </c>
      <c r="B160" s="154">
        <f>B159*Assumptions!$B5</f>
        <v>0</v>
      </c>
      <c r="C160" s="154">
        <f>C159*Assumptions!$B5</f>
        <v>13548.800000000001</v>
      </c>
      <c r="D160" s="154">
        <f>D159*Assumptions!$B5</f>
        <v>13548.800000000001</v>
      </c>
      <c r="E160" s="154">
        <f>E159*Assumptions!$B5</f>
        <v>13548.800000000001</v>
      </c>
      <c r="F160" s="154">
        <f>F159*Assumptions!$B5</f>
        <v>13548.800000000001</v>
      </c>
      <c r="G160" s="154">
        <f>G159*Assumptions!$B5</f>
        <v>13548.800000000001</v>
      </c>
      <c r="H160" s="154">
        <f>H159*Assumptions!$B5</f>
        <v>13548.800000000001</v>
      </c>
      <c r="I160" s="154">
        <f>I159*Assumptions!$B5</f>
        <v>13548.800000000001</v>
      </c>
      <c r="J160" s="154"/>
      <c r="K160" s="154">
        <f>SUM(B160:E160)</f>
        <v>40646.400000000001</v>
      </c>
      <c r="L160" s="154">
        <f>SUM(F160:I160)</f>
        <v>54195.200000000004</v>
      </c>
      <c r="M160" s="151"/>
    </row>
    <row r="161" spans="1:13" customForma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</row>
    <row r="162" spans="1:13" customFormat="1">
      <c r="A162" s="131" t="str">
        <f>A5</f>
        <v>BT</v>
      </c>
      <c r="B162" s="144" t="s">
        <v>3</v>
      </c>
      <c r="C162" s="144" t="s">
        <v>4</v>
      </c>
      <c r="D162" s="144" t="s">
        <v>5</v>
      </c>
      <c r="E162" s="144" t="s">
        <v>6</v>
      </c>
      <c r="F162" s="144" t="s">
        <v>3</v>
      </c>
      <c r="G162" s="144" t="s">
        <v>4</v>
      </c>
      <c r="H162" s="144" t="s">
        <v>5</v>
      </c>
      <c r="I162" s="144" t="s">
        <v>6</v>
      </c>
      <c r="J162" s="144"/>
      <c r="K162" s="144" t="s">
        <v>23</v>
      </c>
      <c r="L162" s="144" t="s">
        <v>24</v>
      </c>
      <c r="M162" s="151"/>
    </row>
    <row r="163" spans="1:13" customFormat="1">
      <c r="A163" s="145" t="s">
        <v>7</v>
      </c>
      <c r="B163" s="34">
        <f>'User Input Pricing'!F77</f>
        <v>0.01</v>
      </c>
      <c r="C163" s="34">
        <f>'User Input Pricing'!G77</f>
        <v>0.01</v>
      </c>
      <c r="D163" s="34">
        <f>'User Input Pricing'!H77</f>
        <v>0.01</v>
      </c>
      <c r="E163" s="34">
        <f>'User Input Pricing'!I77</f>
        <v>0.01</v>
      </c>
      <c r="F163" s="34">
        <f>'User Input Pricing'!J77</f>
        <v>0.01</v>
      </c>
      <c r="G163" s="34">
        <f>'User Input Pricing'!K77</f>
        <v>0.01</v>
      </c>
      <c r="H163" s="34">
        <f>'User Input Pricing'!L77</f>
        <v>0.01</v>
      </c>
      <c r="I163" s="34">
        <f>'User Input Pricing'!M77</f>
        <v>0.01</v>
      </c>
      <c r="J163" s="29"/>
      <c r="K163" s="29"/>
      <c r="L163" s="29"/>
      <c r="M163" s="151"/>
    </row>
    <row r="164" spans="1:13" customFormat="1">
      <c r="A164" s="145" t="s">
        <v>43</v>
      </c>
      <c r="B164" s="147">
        <f>(((Traffic!$L77*B163)/Assumptions!$B3)/Assumptions!$B3)*'User Input Pricing'!F78</f>
        <v>0</v>
      </c>
      <c r="C164" s="147">
        <f>(((Traffic!$L77*C163)/Assumptions!$B3)/Assumptions!$B3)*'User Input Pricing'!G78</f>
        <v>0</v>
      </c>
      <c r="D164" s="147">
        <f>(((Traffic!$L77*D163)/Assumptions!$B3)/Assumptions!$B3)*'User Input Pricing'!H78</f>
        <v>0</v>
      </c>
      <c r="E164" s="147">
        <f>(((Traffic!$L77*E163)/Assumptions!$B3)/Assumptions!$B3)*'User Input Pricing'!I78</f>
        <v>0</v>
      </c>
      <c r="F164" s="147">
        <f>(((Traffic!$L77*F163)/Assumptions!$B3)/Assumptions!$B3)*'User Input Pricing'!J78</f>
        <v>0</v>
      </c>
      <c r="G164" s="147">
        <f>(((Traffic!$L77*G163)/Assumptions!$B3)/Assumptions!$B3)*'User Input Pricing'!K78</f>
        <v>0</v>
      </c>
      <c r="H164" s="147">
        <f>(((Traffic!$L77*H163)/Assumptions!$B3)/Assumptions!$B3)*'User Input Pricing'!L78</f>
        <v>0</v>
      </c>
      <c r="I164" s="147">
        <f>(((Traffic!$L77*I163)/Assumptions!$B3)/Assumptions!$B3)*'User Input Pricing'!M78</f>
        <v>0</v>
      </c>
      <c r="J164" s="147"/>
      <c r="K164" s="147">
        <f>SUM(B164:E164)</f>
        <v>0</v>
      </c>
      <c r="L164" s="147">
        <f>SUM(F164:I164)</f>
        <v>0</v>
      </c>
      <c r="M164" s="151"/>
    </row>
    <row r="165" spans="1:13" customFormat="1">
      <c r="A165" s="145" t="s">
        <v>44</v>
      </c>
      <c r="B165" s="147">
        <f>B164*Assumptions!$B3</f>
        <v>0</v>
      </c>
      <c r="C165" s="147">
        <f>C164*Assumptions!$B3</f>
        <v>0</v>
      </c>
      <c r="D165" s="147">
        <f>D164*Assumptions!$B3</f>
        <v>0</v>
      </c>
      <c r="E165" s="147">
        <f>E164*Assumptions!$B3</f>
        <v>0</v>
      </c>
      <c r="F165" s="147">
        <f>F164*Assumptions!$B3</f>
        <v>0</v>
      </c>
      <c r="G165" s="147">
        <f>G164*Assumptions!$B3</f>
        <v>0</v>
      </c>
      <c r="H165" s="147">
        <f>H164*Assumptions!$B3</f>
        <v>0</v>
      </c>
      <c r="I165" s="147">
        <f>I164*Assumptions!$B3</f>
        <v>0</v>
      </c>
      <c r="J165" s="147"/>
      <c r="K165" s="147">
        <f>SUM(B165:E165)</f>
        <v>0</v>
      </c>
      <c r="L165" s="147">
        <f>SUM(F165:I165)</f>
        <v>0</v>
      </c>
      <c r="M165" s="151"/>
    </row>
    <row r="166" spans="1:13" customFormat="1">
      <c r="A166" s="145" t="s">
        <v>45</v>
      </c>
      <c r="B166" s="147">
        <f>B165*Assumptions!$B5</f>
        <v>0</v>
      </c>
      <c r="C166" s="147">
        <f>C165*Assumptions!$B5</f>
        <v>0</v>
      </c>
      <c r="D166" s="147">
        <f>D165*Assumptions!$B5</f>
        <v>0</v>
      </c>
      <c r="E166" s="147">
        <f>E165*Assumptions!$B5</f>
        <v>0</v>
      </c>
      <c r="F166" s="147">
        <f>F165*Assumptions!$B5</f>
        <v>0</v>
      </c>
      <c r="G166" s="147">
        <f>G165*Assumptions!$B5</f>
        <v>0</v>
      </c>
      <c r="H166" s="147">
        <f>H165*Assumptions!$B5</f>
        <v>0</v>
      </c>
      <c r="I166" s="147">
        <f>I165*Assumptions!$B5</f>
        <v>0</v>
      </c>
      <c r="J166" s="147"/>
      <c r="K166" s="147">
        <f>SUM(B166:E166)</f>
        <v>0</v>
      </c>
      <c r="L166" s="147">
        <f>SUM(F166:I166)</f>
        <v>0</v>
      </c>
      <c r="M166" s="151"/>
    </row>
    <row r="167" spans="1:13" customFormat="1">
      <c r="A167" s="149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51"/>
    </row>
    <row r="168" spans="1:13" customFormat="1">
      <c r="A168" s="145" t="s">
        <v>2</v>
      </c>
      <c r="B168" s="29" t="s">
        <v>3</v>
      </c>
      <c r="C168" s="29" t="s">
        <v>4</v>
      </c>
      <c r="D168" s="29" t="s">
        <v>5</v>
      </c>
      <c r="E168" s="29" t="s">
        <v>6</v>
      </c>
      <c r="F168" s="29" t="s">
        <v>3</v>
      </c>
      <c r="G168" s="29" t="s">
        <v>4</v>
      </c>
      <c r="H168" s="29" t="s">
        <v>5</v>
      </c>
      <c r="I168" s="29" t="s">
        <v>6</v>
      </c>
      <c r="J168" s="29"/>
      <c r="K168" s="29"/>
      <c r="L168" s="29"/>
      <c r="M168" s="151"/>
    </row>
    <row r="169" spans="1:13" customFormat="1">
      <c r="A169" s="145" t="s">
        <v>25</v>
      </c>
      <c r="B169" s="143">
        <f>IF(B170=0,0,B164/B170)</f>
        <v>0</v>
      </c>
      <c r="C169" s="143">
        <f t="shared" ref="C169:I169" si="33">IF(C170=0,0,C164/C170)</f>
        <v>0</v>
      </c>
      <c r="D169" s="143">
        <f t="shared" si="33"/>
        <v>0</v>
      </c>
      <c r="E169" s="143">
        <f t="shared" si="33"/>
        <v>0</v>
      </c>
      <c r="F169" s="143">
        <f t="shared" si="33"/>
        <v>0</v>
      </c>
      <c r="G169" s="143">
        <f t="shared" si="33"/>
        <v>0</v>
      </c>
      <c r="H169" s="143">
        <f t="shared" si="33"/>
        <v>0</v>
      </c>
      <c r="I169" s="143">
        <f t="shared" si="33"/>
        <v>0</v>
      </c>
      <c r="J169" s="143"/>
      <c r="K169" s="143"/>
      <c r="L169" s="143"/>
      <c r="M169" s="151"/>
    </row>
    <row r="170" spans="1:13" customFormat="1">
      <c r="A170" s="145" t="s">
        <v>46</v>
      </c>
      <c r="B170" s="33">
        <f>'User Input Pricing'!F76</f>
        <v>3</v>
      </c>
      <c r="C170" s="33">
        <f>'User Input Pricing'!G76</f>
        <v>3</v>
      </c>
      <c r="D170" s="33">
        <f>'User Input Pricing'!H76</f>
        <v>3</v>
      </c>
      <c r="E170" s="33">
        <f>'User Input Pricing'!I76</f>
        <v>3</v>
      </c>
      <c r="F170" s="33">
        <f>'User Input Pricing'!J76</f>
        <v>3</v>
      </c>
      <c r="G170" s="33">
        <f>'User Input Pricing'!K76</f>
        <v>3</v>
      </c>
      <c r="H170" s="33">
        <f>'User Input Pricing'!L76</f>
        <v>3</v>
      </c>
      <c r="I170" s="33">
        <f>'User Input Pricing'!M76</f>
        <v>3</v>
      </c>
      <c r="J170" s="29"/>
      <c r="K170" s="29"/>
      <c r="L170" s="29"/>
      <c r="M170" s="151"/>
    </row>
    <row r="171" spans="1:13" customFormat="1">
      <c r="A171" s="145" t="s">
        <v>47</v>
      </c>
      <c r="B171" s="147">
        <f>B170*B174</f>
        <v>0.95999999999999985</v>
      </c>
      <c r="C171" s="147">
        <f>C170*B174</f>
        <v>0.95999999999999985</v>
      </c>
      <c r="D171" s="147">
        <f>D170*B174</f>
        <v>0.95999999999999985</v>
      </c>
      <c r="E171" s="147">
        <f>E170*B174</f>
        <v>0.95999999999999985</v>
      </c>
      <c r="F171" s="147">
        <f>F170*B174</f>
        <v>0.95999999999999985</v>
      </c>
      <c r="G171" s="147">
        <f>G170*B174</f>
        <v>0.95999999999999985</v>
      </c>
      <c r="H171" s="147">
        <f>H170*B174</f>
        <v>0.95999999999999985</v>
      </c>
      <c r="I171" s="147">
        <f>I170*B174</f>
        <v>0.95999999999999985</v>
      </c>
      <c r="J171" s="97"/>
      <c r="K171" s="97"/>
      <c r="L171" s="97"/>
      <c r="M171" s="151"/>
    </row>
    <row r="172" spans="1:13" customFormat="1">
      <c r="A172" s="145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151"/>
    </row>
    <row r="173" spans="1:13" customFormat="1">
      <c r="A173" s="151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51"/>
    </row>
    <row r="174" spans="1:13" customFormat="1">
      <c r="A174" s="145" t="s">
        <v>59</v>
      </c>
      <c r="B174" s="34">
        <f>Traffic!L80</f>
        <v>0.31999999999999995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151"/>
    </row>
    <row r="175" spans="1:13" customFormat="1">
      <c r="A175" s="145" t="s">
        <v>26</v>
      </c>
      <c r="B175" s="147">
        <f>IF(B171=0,0,B169*B171)</f>
        <v>0</v>
      </c>
      <c r="C175" s="147">
        <f t="shared" ref="C175:I175" si="34">C169*C171</f>
        <v>0</v>
      </c>
      <c r="D175" s="147">
        <f t="shared" si="34"/>
        <v>0</v>
      </c>
      <c r="E175" s="147">
        <f t="shared" si="34"/>
        <v>0</v>
      </c>
      <c r="F175" s="147">
        <f t="shared" si="34"/>
        <v>0</v>
      </c>
      <c r="G175" s="147">
        <f t="shared" si="34"/>
        <v>0</v>
      </c>
      <c r="H175" s="147">
        <f t="shared" si="34"/>
        <v>0</v>
      </c>
      <c r="I175" s="147">
        <f t="shared" si="34"/>
        <v>0</v>
      </c>
      <c r="J175" s="147"/>
      <c r="K175" s="147"/>
      <c r="L175" s="147"/>
      <c r="M175" s="151"/>
    </row>
    <row r="176" spans="1:13" customFormat="1">
      <c r="A176" s="145" t="s">
        <v>27</v>
      </c>
      <c r="B176" s="147">
        <f>B175*Assumptions!$B3</f>
        <v>0</v>
      </c>
      <c r="C176" s="147">
        <f>C175*Assumptions!$B3</f>
        <v>0</v>
      </c>
      <c r="D176" s="147">
        <f>D175*Assumptions!$B3</f>
        <v>0</v>
      </c>
      <c r="E176" s="147">
        <f>E175*Assumptions!$B3</f>
        <v>0</v>
      </c>
      <c r="F176" s="147">
        <f>F175*Assumptions!$B3</f>
        <v>0</v>
      </c>
      <c r="G176" s="147">
        <f>G175*Assumptions!$B3</f>
        <v>0</v>
      </c>
      <c r="H176" s="147">
        <f>H175*Assumptions!$B3</f>
        <v>0</v>
      </c>
      <c r="I176" s="147">
        <f>I175*Assumptions!$B3</f>
        <v>0</v>
      </c>
      <c r="J176" s="147"/>
      <c r="K176" s="147"/>
      <c r="L176" s="147"/>
      <c r="M176" s="151"/>
    </row>
    <row r="177" spans="1:14" customFormat="1">
      <c r="A177" s="153" t="s">
        <v>28</v>
      </c>
      <c r="B177" s="154">
        <f>B176*Assumptions!$B5</f>
        <v>0</v>
      </c>
      <c r="C177" s="154">
        <f>C176*Assumptions!$B5</f>
        <v>0</v>
      </c>
      <c r="D177" s="154">
        <f>D176*Assumptions!$B5</f>
        <v>0</v>
      </c>
      <c r="E177" s="154">
        <f>E176*Assumptions!$B5</f>
        <v>0</v>
      </c>
      <c r="F177" s="154">
        <f>F176*Assumptions!$B5</f>
        <v>0</v>
      </c>
      <c r="G177" s="154">
        <f>G176*Assumptions!$B5</f>
        <v>0</v>
      </c>
      <c r="H177" s="154">
        <f>H176*Assumptions!$B5</f>
        <v>0</v>
      </c>
      <c r="I177" s="154">
        <f>I176*Assumptions!$B5</f>
        <v>0</v>
      </c>
      <c r="J177" s="154"/>
      <c r="K177" s="154">
        <f>SUM(B177:E177)</f>
        <v>0</v>
      </c>
      <c r="L177" s="154">
        <f>SUM(F177:I177)</f>
        <v>0</v>
      </c>
      <c r="M177" s="151"/>
    </row>
    <row r="178" spans="1:14" customForma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</row>
    <row r="179" spans="1:14">
      <c r="A179" s="28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</row>
    <row r="180" spans="1:14" customFormat="1" ht="15.75">
      <c r="A180" s="194" t="s">
        <v>98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1"/>
    </row>
    <row r="181" spans="1:14" customFormat="1">
      <c r="A181" s="145"/>
      <c r="B181" s="29" t="s">
        <v>3</v>
      </c>
      <c r="C181" s="29" t="s">
        <v>4</v>
      </c>
      <c r="D181" s="29" t="s">
        <v>5</v>
      </c>
      <c r="E181" s="29" t="s">
        <v>6</v>
      </c>
      <c r="F181" s="29" t="s">
        <v>3</v>
      </c>
      <c r="G181" s="29" t="s">
        <v>4</v>
      </c>
      <c r="H181" s="29" t="s">
        <v>5</v>
      </c>
      <c r="I181" s="29" t="s">
        <v>6</v>
      </c>
      <c r="J181" s="29"/>
      <c r="K181" s="29" t="s">
        <v>23</v>
      </c>
      <c r="L181" s="150" t="s">
        <v>24</v>
      </c>
    </row>
    <row r="182" spans="1:14" customFormat="1">
      <c r="A182" s="145" t="s">
        <v>43</v>
      </c>
      <c r="B182" s="147">
        <f>SUM(B45+B62+B79+B96+B113+B130+B147+B164)</f>
        <v>0</v>
      </c>
      <c r="C182" s="147">
        <f t="shared" ref="C182:I182" si="35">SUM(C45+C62+C79+C96+C113+C130+C147+C164)</f>
        <v>83.580952380952382</v>
      </c>
      <c r="D182" s="147">
        <f t="shared" si="35"/>
        <v>105.29523809523809</v>
      </c>
      <c r="E182" s="147">
        <f t="shared" si="35"/>
        <v>291.86666666666667</v>
      </c>
      <c r="F182" s="147">
        <f t="shared" si="35"/>
        <v>291.86666666666667</v>
      </c>
      <c r="G182" s="147">
        <f t="shared" si="35"/>
        <v>291.86666666666667</v>
      </c>
      <c r="H182" s="147">
        <f t="shared" si="35"/>
        <v>291.86666666666667</v>
      </c>
      <c r="I182" s="147">
        <f t="shared" si="35"/>
        <v>291.86666666666667</v>
      </c>
      <c r="J182" s="147"/>
      <c r="K182" s="147">
        <f>SUM(B182:E182)</f>
        <v>480.74285714285713</v>
      </c>
      <c r="L182" s="148">
        <f>SUM(F182:I182)</f>
        <v>1167.4666666666667</v>
      </c>
    </row>
    <row r="183" spans="1:14" customFormat="1">
      <c r="A183" s="145" t="s">
        <v>44</v>
      </c>
      <c r="B183" s="147">
        <f>B182*Assumptions!B3</f>
        <v>0</v>
      </c>
      <c r="C183" s="147">
        <f>C182*Assumptions!B3</f>
        <v>626.85714285714289</v>
      </c>
      <c r="D183" s="147">
        <f>D182*Assumptions!B3</f>
        <v>789.71428571428567</v>
      </c>
      <c r="E183" s="147">
        <f>E182*Assumptions!B3</f>
        <v>2189</v>
      </c>
      <c r="F183" s="147">
        <f>F182*Assumptions!B3</f>
        <v>2189</v>
      </c>
      <c r="G183" s="147">
        <f>G182*Assumptions!B3</f>
        <v>2189</v>
      </c>
      <c r="H183" s="147">
        <f>H182*Assumptions!B3</f>
        <v>2189</v>
      </c>
      <c r="I183" s="147">
        <f>I182*Assumptions!B3</f>
        <v>2189</v>
      </c>
      <c r="J183" s="147"/>
      <c r="K183" s="147">
        <f>SUM(B183:E183)</f>
        <v>3605.5714285714284</v>
      </c>
      <c r="L183" s="148">
        <f>SUM(F183:I183)</f>
        <v>8756</v>
      </c>
    </row>
    <row r="184" spans="1:14" customFormat="1">
      <c r="A184" s="145" t="s">
        <v>45</v>
      </c>
      <c r="B184" s="147">
        <f>B183*Assumptions!B5</f>
        <v>0</v>
      </c>
      <c r="C184" s="147">
        <f>C183*Assumptions!B5</f>
        <v>57200.71428571429</v>
      </c>
      <c r="D184" s="147">
        <f>D183*Assumptions!B5</f>
        <v>72061.428571428565</v>
      </c>
      <c r="E184" s="147">
        <f>E183*Assumptions!B5</f>
        <v>199746.25</v>
      </c>
      <c r="F184" s="147">
        <f>F183*Assumptions!B5</f>
        <v>199746.25</v>
      </c>
      <c r="G184" s="147">
        <f>G183*Assumptions!B5</f>
        <v>199746.25</v>
      </c>
      <c r="H184" s="147">
        <f>H183*Assumptions!B5</f>
        <v>199746.25</v>
      </c>
      <c r="I184" s="147">
        <f>I183*Assumptions!B5</f>
        <v>199746.25</v>
      </c>
      <c r="J184" s="147"/>
      <c r="K184" s="147">
        <f>SUM(B184:E184)</f>
        <v>329008.39285714284</v>
      </c>
      <c r="L184" s="148">
        <f>SUM(F184:I184)</f>
        <v>798985</v>
      </c>
    </row>
    <row r="185" spans="1:14" customFormat="1">
      <c r="A185" s="149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8"/>
    </row>
    <row r="186" spans="1:14" customFormat="1">
      <c r="A186" s="145" t="s">
        <v>25</v>
      </c>
      <c r="B186" s="32">
        <f>SUM(B50+B67+B84+B101+B118+B135+B152+B169)</f>
        <v>0</v>
      </c>
      <c r="C186" s="32">
        <f t="shared" ref="C186:I186" si="36">SUM(C50+C67+C84+C101+C118+C135+C152+C169)</f>
        <v>27.860317460317461</v>
      </c>
      <c r="D186" s="32">
        <f t="shared" si="36"/>
        <v>35.098412698412702</v>
      </c>
      <c r="E186" s="32">
        <f t="shared" si="36"/>
        <v>97.288888888888891</v>
      </c>
      <c r="F186" s="32">
        <f t="shared" si="36"/>
        <v>97.288888888888891</v>
      </c>
      <c r="G186" s="32">
        <f t="shared" si="36"/>
        <v>97.288888888888891</v>
      </c>
      <c r="H186" s="32">
        <f t="shared" si="36"/>
        <v>97.288888888888891</v>
      </c>
      <c r="I186" s="32">
        <f t="shared" si="36"/>
        <v>97.288888888888891</v>
      </c>
      <c r="J186" s="32"/>
      <c r="K186" s="32"/>
      <c r="L186" s="199"/>
    </row>
    <row r="187" spans="1:14" customFormat="1">
      <c r="A187" s="145" t="s">
        <v>26</v>
      </c>
      <c r="B187" s="147">
        <f>SUM(B56+B73+B90+B107+B124+B141+B158+B175)</f>
        <v>0</v>
      </c>
      <c r="C187" s="147">
        <f t="shared" ref="C187:I187" si="37">SUM(C56+C73+C90+C107+C124+C141+C158+C175)</f>
        <v>27.427809523809525</v>
      </c>
      <c r="D187" s="147">
        <f t="shared" si="37"/>
        <v>35.058285714285716</v>
      </c>
      <c r="E187" s="147">
        <f t="shared" si="37"/>
        <v>103.54019047619047</v>
      </c>
      <c r="F187" s="147">
        <f t="shared" si="37"/>
        <v>103.54019047619047</v>
      </c>
      <c r="G187" s="147">
        <f t="shared" si="37"/>
        <v>103.54019047619047</v>
      </c>
      <c r="H187" s="147">
        <f t="shared" si="37"/>
        <v>103.54019047619047</v>
      </c>
      <c r="I187" s="147">
        <f t="shared" si="37"/>
        <v>103.54019047619047</v>
      </c>
      <c r="J187" s="147"/>
      <c r="K187" s="147"/>
      <c r="L187" s="148"/>
    </row>
    <row r="188" spans="1:14" customFormat="1" ht="15.75" thickBot="1">
      <c r="A188" s="145" t="s">
        <v>27</v>
      </c>
      <c r="B188" s="155">
        <f>B187*Assumptions!B3</f>
        <v>0</v>
      </c>
      <c r="C188" s="155">
        <f>C187*Assumptions!B3</f>
        <v>205.70857142857145</v>
      </c>
      <c r="D188" s="155">
        <f>D187*Assumptions!B3</f>
        <v>262.93714285714287</v>
      </c>
      <c r="E188" s="155">
        <f>E187*Assumptions!B3</f>
        <v>776.55142857142857</v>
      </c>
      <c r="F188" s="155">
        <f>F187*Assumptions!B3</f>
        <v>776.55142857142857</v>
      </c>
      <c r="G188" s="155">
        <f>G187*Assumptions!B3</f>
        <v>776.55142857142857</v>
      </c>
      <c r="H188" s="155">
        <f>H187*Assumptions!B3</f>
        <v>776.55142857142857</v>
      </c>
      <c r="I188" s="155">
        <f>I187*Assumptions!B3</f>
        <v>776.55142857142857</v>
      </c>
      <c r="J188" s="147"/>
      <c r="K188" s="155"/>
      <c r="L188" s="196"/>
    </row>
    <row r="189" spans="1:14" customFormat="1" ht="15.75" thickTop="1">
      <c r="A189" s="153" t="s">
        <v>28</v>
      </c>
      <c r="B189" s="154">
        <f>B188*Assumptions!B5</f>
        <v>0</v>
      </c>
      <c r="C189" s="154">
        <f>C188*Assumptions!B5</f>
        <v>18770.907142857144</v>
      </c>
      <c r="D189" s="154">
        <f>D188*Assumptions!B5</f>
        <v>23993.014285714286</v>
      </c>
      <c r="E189" s="154">
        <f>E188*Assumptions!B5</f>
        <v>70860.317857142858</v>
      </c>
      <c r="F189" s="154">
        <f>F188*Assumptions!B5</f>
        <v>70860.317857142858</v>
      </c>
      <c r="G189" s="154">
        <f>G188*Assumptions!B5</f>
        <v>70860.317857142858</v>
      </c>
      <c r="H189" s="154">
        <f>H188*Assumptions!B5</f>
        <v>70860.317857142858</v>
      </c>
      <c r="I189" s="154">
        <f>I188*Assumptions!B5</f>
        <v>70860.317857142858</v>
      </c>
      <c r="J189" s="154"/>
      <c r="K189" s="154">
        <f>SUM(B189:E189)</f>
        <v>113624.23928571428</v>
      </c>
      <c r="L189" s="198">
        <f>SUM(F189:I189)</f>
        <v>283441.27142857143</v>
      </c>
    </row>
    <row r="190" spans="1:14" customFormat="1">
      <c r="A190" s="28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</row>
    <row r="191" spans="1:14">
      <c r="A191" s="28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</row>
    <row r="192" spans="1:14">
      <c r="A192" s="28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</row>
    <row r="193" spans="1:14">
      <c r="A193" s="28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</row>
    <row r="194" spans="1:14">
      <c r="A194" s="28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</row>
    <row r="195" spans="1:14">
      <c r="A195" s="28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</row>
    <row r="196" spans="1:14">
      <c r="A196" s="28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</row>
    <row r="197" spans="1:14">
      <c r="A197" s="28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</row>
    <row r="198" spans="1:14">
      <c r="A198" s="28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</row>
    <row r="199" spans="1:14">
      <c r="A199" s="28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</row>
    <row r="200" spans="1:14">
      <c r="A200" s="28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</row>
    <row r="201" spans="1:14">
      <c r="A201" s="28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</row>
    <row r="202" spans="1:14">
      <c r="A202" s="28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</row>
    <row r="203" spans="1:14">
      <c r="A203" s="28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</row>
    <row r="204" spans="1:14">
      <c r="A204" s="28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</row>
    <row r="205" spans="1:14">
      <c r="A205" s="28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</row>
    <row r="206" spans="1:14">
      <c r="A206" s="28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</row>
    <row r="207" spans="1:14">
      <c r="A207" s="28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</row>
    <row r="208" spans="1:14">
      <c r="A208" s="28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</row>
    <row r="209" spans="1:14">
      <c r="A209" s="28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</row>
    <row r="210" spans="1:14">
      <c r="A210" s="28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</row>
    <row r="211" spans="1:14">
      <c r="A211" s="28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</row>
    <row r="212" spans="1:14">
      <c r="A212" s="28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</row>
    <row r="213" spans="1:14">
      <c r="A213" s="28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</row>
    <row r="214" spans="1:14">
      <c r="A214" s="28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</row>
    <row r="215" spans="1:14">
      <c r="A215" s="28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</row>
    <row r="216" spans="1:14">
      <c r="A216" s="28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</row>
    <row r="217" spans="1:14">
      <c r="A217" s="28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</row>
    <row r="218" spans="1:14">
      <c r="A218" s="28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</row>
    <row r="219" spans="1:14">
      <c r="A219" s="28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</row>
    <row r="220" spans="1:14">
      <c r="A220" s="28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</row>
    <row r="221" spans="1:14">
      <c r="A221" s="28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</row>
    <row r="222" spans="1:14">
      <c r="A222" s="28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</row>
    <row r="223" spans="1:14">
      <c r="A223" s="28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</row>
    <row r="224" spans="1:14">
      <c r="A224" s="28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</row>
    <row r="225" spans="1:14">
      <c r="A225" s="28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</row>
    <row r="226" spans="1:14">
      <c r="A226" s="28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</row>
    <row r="227" spans="1:14">
      <c r="A227" s="28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</row>
    <row r="228" spans="1:14">
      <c r="A228" s="28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</row>
    <row r="229" spans="1:14">
      <c r="A229" s="28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</row>
    <row r="230" spans="1:14">
      <c r="A230" s="28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</row>
    <row r="231" spans="1:14">
      <c r="A231" s="28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</row>
    <row r="232" spans="1:14">
      <c r="A232" s="28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</row>
    <row r="233" spans="1:14">
      <c r="A233" s="28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</row>
    <row r="234" spans="1:14">
      <c r="A234" s="28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</row>
    <row r="235" spans="1:14">
      <c r="A235" s="28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</row>
    <row r="236" spans="1:14">
      <c r="A236" s="28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</row>
    <row r="237" spans="1:14">
      <c r="A237" s="28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</row>
    <row r="238" spans="1:14">
      <c r="A238" s="28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</row>
    <row r="239" spans="1:14">
      <c r="A239" s="28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</row>
    <row r="240" spans="1:14">
      <c r="A240" s="28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</row>
    <row r="241" spans="1:14">
      <c r="A241" s="28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</row>
    <row r="242" spans="1:14">
      <c r="A242" s="28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</row>
    <row r="243" spans="1:14">
      <c r="A243" s="28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</row>
    <row r="244" spans="1:14">
      <c r="A244" s="28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</row>
    <row r="245" spans="1:14">
      <c r="A245" s="28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</row>
    <row r="246" spans="1:14">
      <c r="A246" s="28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</row>
    <row r="247" spans="1:14">
      <c r="A247" s="28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</row>
    <row r="248" spans="1:14">
      <c r="A248" s="28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</row>
    <row r="249" spans="1:14"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</row>
    <row r="250" spans="1:14"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</row>
    <row r="251" spans="1:14"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</row>
    <row r="252" spans="1:14"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</row>
    <row r="253" spans="1:14"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</row>
    <row r="254" spans="1:14"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</row>
    <row r="255" spans="1:14"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</row>
    <row r="256" spans="1:14"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</row>
    <row r="257" spans="2:14"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</row>
    <row r="258" spans="2:14"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</row>
    <row r="259" spans="2:14"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</row>
    <row r="260" spans="2:14"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</row>
    <row r="261" spans="2:14"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</row>
    <row r="262" spans="2:14"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</row>
    <row r="263" spans="2:14"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</row>
    <row r="264" spans="2:14"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</row>
    <row r="265" spans="2:14"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</row>
    <row r="266" spans="2:14"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</row>
    <row r="267" spans="2:14"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</row>
    <row r="268" spans="2:14"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</row>
    <row r="269" spans="2:14"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</row>
    <row r="270" spans="2:14"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</row>
    <row r="271" spans="2:14"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</row>
    <row r="272" spans="2:14"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</row>
    <row r="273" spans="2:14"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</row>
    <row r="274" spans="2:14"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</row>
    <row r="275" spans="2:14"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</row>
    <row r="276" spans="2:14"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</row>
    <row r="277" spans="2:14"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</row>
    <row r="278" spans="2:14"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</row>
    <row r="279" spans="2:14"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</row>
    <row r="280" spans="2:14"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</row>
    <row r="281" spans="2:14"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</row>
    <row r="282" spans="2:14"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</row>
    <row r="283" spans="2:14"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</row>
    <row r="284" spans="2:14"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</row>
    <row r="285" spans="2:14"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</row>
    <row r="286" spans="2:14"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</row>
    <row r="287" spans="2:14"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</row>
    <row r="288" spans="2:14"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</row>
    <row r="289" spans="2:14"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</row>
    <row r="290" spans="2:14"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</row>
    <row r="291" spans="2:14"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</row>
    <row r="292" spans="2:14"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</row>
    <row r="293" spans="2:14"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</row>
    <row r="294" spans="2:14"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</row>
    <row r="295" spans="2:14"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</row>
    <row r="296" spans="2:14"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</row>
    <row r="297" spans="2:14"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</row>
    <row r="298" spans="2:14"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</row>
    <row r="299" spans="2:14"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</row>
    <row r="300" spans="2:14"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</row>
    <row r="301" spans="2:14"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</row>
    <row r="302" spans="2:14"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</row>
    <row r="303" spans="2:14"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</row>
    <row r="304" spans="2:14"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</row>
    <row r="305" spans="2:14"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</row>
    <row r="306" spans="2:14"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</row>
    <row r="307" spans="2:14"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</row>
    <row r="308" spans="2:14"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</row>
    <row r="309" spans="2:14"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</row>
    <row r="310" spans="2:14"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</row>
    <row r="311" spans="2:14"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</row>
    <row r="312" spans="2:14"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</row>
    <row r="313" spans="2:14"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</row>
    <row r="314" spans="2:14"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</row>
    <row r="315" spans="2:14"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</row>
    <row r="316" spans="2:14"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</row>
    <row r="317" spans="2:14"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27"/>
  <sheetViews>
    <sheetView workbookViewId="0"/>
  </sheetViews>
  <sheetFormatPr defaultRowHeight="15"/>
  <cols>
    <col min="1" max="1" width="32.85546875" customWidth="1"/>
    <col min="3" max="3" width="11.85546875" customWidth="1"/>
    <col min="5" max="5" width="32.85546875" customWidth="1"/>
    <col min="7" max="7" width="11.5703125" customWidth="1"/>
    <col min="9" max="9" width="32.85546875" customWidth="1"/>
    <col min="11" max="11" width="11" customWidth="1"/>
  </cols>
  <sheetData>
    <row r="1" spans="1:11" ht="15.75">
      <c r="A1" s="30" t="s">
        <v>132</v>
      </c>
      <c r="E1" s="30"/>
      <c r="I1" s="30"/>
    </row>
    <row r="2" spans="1:11">
      <c r="A2" s="28"/>
      <c r="E2" s="28"/>
      <c r="I2" s="28"/>
    </row>
    <row r="3" spans="1:11">
      <c r="A3" s="156" t="str">
        <f>'User Input Pricing'!A39</f>
        <v>Net-A-Porter</v>
      </c>
      <c r="B3" s="157" t="str">
        <f>'User Input Pricing'!B39</f>
        <v>Rate</v>
      </c>
      <c r="C3" s="158" t="s">
        <v>11</v>
      </c>
      <c r="E3" s="156" t="str">
        <f>'User Input Pricing'!A47</f>
        <v>Sky</v>
      </c>
      <c r="F3" s="157" t="str">
        <f>'User Input Pricing'!B47</f>
        <v>Rate</v>
      </c>
      <c r="G3" s="158" t="str">
        <f>'User Input Pricing'!C47</f>
        <v>Percentage</v>
      </c>
      <c r="I3" s="156" t="s">
        <v>172</v>
      </c>
      <c r="J3" s="244" t="s">
        <v>10</v>
      </c>
      <c r="K3" s="245" t="s">
        <v>11</v>
      </c>
    </row>
    <row r="4" spans="1:11">
      <c r="A4" s="159" t="str">
        <f>'User Input Pricing'!A40</f>
        <v>Product #1</v>
      </c>
      <c r="B4" s="60">
        <f>'User Input Pricing'!B40</f>
        <v>40</v>
      </c>
      <c r="C4" s="160">
        <f>'User Input Pricing'!C40</f>
        <v>0</v>
      </c>
      <c r="E4" s="159" t="s">
        <v>104</v>
      </c>
      <c r="F4" s="60">
        <f>'User Input Pricing'!B48</f>
        <v>25</v>
      </c>
      <c r="G4" s="160">
        <f>'User Input Pricing'!C48</f>
        <v>0.14000000000000001</v>
      </c>
      <c r="I4" s="159" t="s">
        <v>160</v>
      </c>
      <c r="J4" s="60">
        <f>'User Input Pricing'!B75</f>
        <v>30</v>
      </c>
      <c r="K4" s="160">
        <f>'User Input Pricing'!C75</f>
        <v>1</v>
      </c>
    </row>
    <row r="5" spans="1:11">
      <c r="A5" s="159" t="str">
        <f>'User Input Pricing'!A41</f>
        <v>Product #2</v>
      </c>
      <c r="B5" s="60">
        <f>'User Input Pricing'!B41</f>
        <v>50</v>
      </c>
      <c r="C5" s="160">
        <f>'User Input Pricing'!C41</f>
        <v>0.1</v>
      </c>
      <c r="E5" s="159" t="s">
        <v>105</v>
      </c>
      <c r="F5" s="60">
        <f>'User Input Pricing'!B49</f>
        <v>25</v>
      </c>
      <c r="G5" s="160">
        <f>'User Input Pricing'!C49</f>
        <v>0.59</v>
      </c>
      <c r="I5" s="159" t="s">
        <v>127</v>
      </c>
      <c r="J5" s="57">
        <f>J4*K4</f>
        <v>30</v>
      </c>
      <c r="K5" s="152"/>
    </row>
    <row r="6" spans="1:11">
      <c r="A6" s="159" t="str">
        <f>'User Input Pricing'!A42</f>
        <v>Product #3</v>
      </c>
      <c r="B6" s="60">
        <f>'User Input Pricing'!B42</f>
        <v>60</v>
      </c>
      <c r="C6" s="160">
        <f>'User Input Pricing'!C42</f>
        <v>0.2</v>
      </c>
      <c r="E6" s="159" t="s">
        <v>106</v>
      </c>
      <c r="F6" s="60">
        <f>'User Input Pricing'!B50</f>
        <v>60</v>
      </c>
      <c r="G6" s="160">
        <f>'User Input Pricing'!C50</f>
        <v>0.27</v>
      </c>
      <c r="I6" s="159"/>
      <c r="J6" s="8"/>
      <c r="K6" s="246"/>
    </row>
    <row r="7" spans="1:11">
      <c r="A7" s="159" t="str">
        <f>'User Input Pricing'!A43</f>
        <v>Product #4</v>
      </c>
      <c r="B7" s="60">
        <f>'User Input Pricing'!B43</f>
        <v>70</v>
      </c>
      <c r="C7" s="160">
        <f>'User Input Pricing'!C43</f>
        <v>0.3</v>
      </c>
      <c r="E7" s="159" t="s">
        <v>107</v>
      </c>
      <c r="F7" s="60">
        <f>'User Input Pricing'!B51</f>
        <v>20</v>
      </c>
      <c r="G7" s="160">
        <f>'User Input Pricing'!C51</f>
        <v>0.1</v>
      </c>
      <c r="I7" s="159" t="s">
        <v>108</v>
      </c>
      <c r="J7" s="135" t="s">
        <v>10</v>
      </c>
      <c r="K7" s="247" t="s">
        <v>11</v>
      </c>
    </row>
    <row r="8" spans="1:11">
      <c r="A8" s="159" t="str">
        <f>'User Input Pricing'!A44</f>
        <v>Product #5</v>
      </c>
      <c r="B8" s="60">
        <f>'User Input Pricing'!B44</f>
        <v>80</v>
      </c>
      <c r="C8" s="160">
        <f>'User Input Pricing'!C44</f>
        <v>0.4</v>
      </c>
      <c r="E8" s="159" t="s">
        <v>127</v>
      </c>
      <c r="F8" s="57">
        <f>F4*G4+F5*G5+F6*G6+F7*G7</f>
        <v>36.450000000000003</v>
      </c>
      <c r="G8" s="170"/>
      <c r="I8" s="159" t="s">
        <v>109</v>
      </c>
      <c r="J8" s="60">
        <f>'User Input Pricing'!B78</f>
        <v>0</v>
      </c>
      <c r="K8" s="160">
        <f>'User Input Pricing'!C78</f>
        <v>0.38</v>
      </c>
    </row>
    <row r="9" spans="1:11">
      <c r="A9" s="161" t="s">
        <v>182</v>
      </c>
      <c r="B9" s="57">
        <f>B4*C4+B5*C5+B6*C6+B7*C7+B8*C8</f>
        <v>70</v>
      </c>
      <c r="C9" s="162"/>
      <c r="E9" s="161"/>
      <c r="F9" s="57"/>
      <c r="G9" s="162"/>
      <c r="I9" s="159" t="s">
        <v>161</v>
      </c>
      <c r="J9" s="60">
        <f>'User Input Pricing'!B79</f>
        <v>5</v>
      </c>
      <c r="K9" s="160">
        <f>'User Input Pricing'!C79</f>
        <v>0.12</v>
      </c>
    </row>
    <row r="10" spans="1:11">
      <c r="A10" s="163" t="s">
        <v>183</v>
      </c>
      <c r="B10" s="164">
        <f>IF(Traffic!H77=0,0,Traffic!B77/Traffic!H77)</f>
        <v>9.4409937888198764E-2</v>
      </c>
      <c r="C10" s="165"/>
      <c r="E10" s="161" t="s">
        <v>108</v>
      </c>
      <c r="F10" s="50" t="str">
        <f>'User Input Pricing'!B53</f>
        <v>Rate</v>
      </c>
      <c r="G10" s="171" t="str">
        <f>'User Input Pricing'!C53</f>
        <v>Percentage</v>
      </c>
      <c r="I10" s="161" t="s">
        <v>162</v>
      </c>
      <c r="J10" s="60">
        <f>'User Input Pricing'!B80</f>
        <v>10</v>
      </c>
      <c r="K10" s="160">
        <f>'User Input Pricing'!C80</f>
        <v>0.1</v>
      </c>
    </row>
    <row r="11" spans="1:11">
      <c r="A11" s="50"/>
      <c r="B11" s="55"/>
      <c r="C11" s="46"/>
      <c r="E11" s="161" t="s">
        <v>109</v>
      </c>
      <c r="F11" s="60">
        <f>'User Input Pricing'!B54</f>
        <v>0</v>
      </c>
      <c r="G11" s="160">
        <f>'User Input Pricing'!C54</f>
        <v>0.38</v>
      </c>
      <c r="I11" s="161" t="s">
        <v>163</v>
      </c>
      <c r="J11" s="60">
        <f>'User Input Pricing'!B81</f>
        <v>20</v>
      </c>
      <c r="K11" s="160">
        <f>'User Input Pricing'!C81</f>
        <v>0.38</v>
      </c>
    </row>
    <row r="12" spans="1:11">
      <c r="A12" s="166" t="str">
        <f>'User Input Pricing'!A32</f>
        <v>Debenhams</v>
      </c>
      <c r="B12" s="157" t="str">
        <f>'User Input Pricing'!B32</f>
        <v>Rate</v>
      </c>
      <c r="C12" s="158" t="str">
        <f>'User Input Pricing'!C32</f>
        <v>Percentage</v>
      </c>
      <c r="E12" s="161" t="s">
        <v>110</v>
      </c>
      <c r="F12" s="60">
        <f>'User Input Pricing'!B55</f>
        <v>5</v>
      </c>
      <c r="G12" s="160">
        <f>'User Input Pricing'!C55</f>
        <v>0.12</v>
      </c>
      <c r="I12" s="161" t="s">
        <v>128</v>
      </c>
      <c r="J12" s="57">
        <f>J8*K8+J9*K9+J10*K10+J11*K11</f>
        <v>9.1999999999999993</v>
      </c>
      <c r="K12" s="246"/>
    </row>
    <row r="13" spans="1:11">
      <c r="A13" s="161" t="str">
        <f>'User Input Pricing'!A33</f>
        <v>Product #1</v>
      </c>
      <c r="B13" s="60">
        <f>'User Input Pricing'!B33</f>
        <v>40</v>
      </c>
      <c r="C13" s="160">
        <f>'User Input Pricing'!C33</f>
        <v>0.05</v>
      </c>
      <c r="E13" s="161" t="s">
        <v>111</v>
      </c>
      <c r="F13" s="60">
        <f>'User Input Pricing'!B56</f>
        <v>10</v>
      </c>
      <c r="G13" s="160">
        <f>'User Input Pricing'!C56</f>
        <v>0.1</v>
      </c>
      <c r="I13" s="151"/>
      <c r="J13" s="134"/>
      <c r="K13" s="152"/>
    </row>
    <row r="14" spans="1:11">
      <c r="A14" s="161" t="str">
        <f>'User Input Pricing'!A34</f>
        <v>Product #2</v>
      </c>
      <c r="B14" s="60">
        <f>'User Input Pricing'!B34</f>
        <v>50</v>
      </c>
      <c r="C14" s="160">
        <f>'User Input Pricing'!C34</f>
        <v>0.15</v>
      </c>
      <c r="E14" s="161" t="s">
        <v>112</v>
      </c>
      <c r="F14" s="60">
        <f>'User Input Pricing'!B57</f>
        <v>20</v>
      </c>
      <c r="G14" s="160">
        <f>'User Input Pricing'!C57</f>
        <v>0.38</v>
      </c>
      <c r="I14" s="161" t="s">
        <v>113</v>
      </c>
      <c r="J14" s="241" t="s">
        <v>10</v>
      </c>
      <c r="K14" s="248" t="s">
        <v>11</v>
      </c>
    </row>
    <row r="15" spans="1:11">
      <c r="A15" s="161" t="str">
        <f>'User Input Pricing'!A35</f>
        <v>Product #3</v>
      </c>
      <c r="B15" s="60">
        <f>'User Input Pricing'!B35</f>
        <v>60</v>
      </c>
      <c r="C15" s="160">
        <f>'User Input Pricing'!C35</f>
        <v>0.2</v>
      </c>
      <c r="E15" s="161" t="s">
        <v>128</v>
      </c>
      <c r="F15" s="57">
        <f>F11*G11+F12*G12+F13*G13+F14*G14</f>
        <v>9.1999999999999993</v>
      </c>
      <c r="G15" s="170"/>
      <c r="I15" s="161" t="s">
        <v>164</v>
      </c>
      <c r="J15" s="60">
        <f>'User Input Pricing'!B84</f>
        <v>0</v>
      </c>
      <c r="K15" s="160">
        <f>'User Input Pricing'!C84</f>
        <v>0.46</v>
      </c>
    </row>
    <row r="16" spans="1:11">
      <c r="A16" s="161" t="str">
        <f>'User Input Pricing'!A36</f>
        <v>Product #4</v>
      </c>
      <c r="B16" s="60">
        <f>'User Input Pricing'!B36</f>
        <v>70</v>
      </c>
      <c r="C16" s="160">
        <f>'User Input Pricing'!C36</f>
        <v>0.3</v>
      </c>
      <c r="E16" s="161"/>
      <c r="F16" s="57"/>
      <c r="G16" s="170"/>
      <c r="I16" s="161" t="s">
        <v>165</v>
      </c>
      <c r="J16" s="60">
        <f>'User Input Pricing'!B85</f>
        <v>5</v>
      </c>
      <c r="K16" s="160">
        <f>'User Input Pricing'!C85</f>
        <v>0.13</v>
      </c>
    </row>
    <row r="17" spans="1:11">
      <c r="A17" s="161" t="str">
        <f>'User Input Pricing'!A37</f>
        <v>Product #5</v>
      </c>
      <c r="B17" s="60">
        <f>'User Input Pricing'!B37</f>
        <v>80</v>
      </c>
      <c r="C17" s="160">
        <f>'User Input Pricing'!C37</f>
        <v>0.3</v>
      </c>
      <c r="E17" s="161" t="s">
        <v>113</v>
      </c>
      <c r="F17" s="129" t="str">
        <f>'User Input Pricing'!B59</f>
        <v>Rate</v>
      </c>
      <c r="G17" s="171" t="str">
        <f>'User Input Pricing'!C59</f>
        <v>Percentage</v>
      </c>
      <c r="I17" s="161" t="s">
        <v>166</v>
      </c>
      <c r="J17" s="60">
        <f>'User Input Pricing'!B86</f>
        <v>10</v>
      </c>
      <c r="K17" s="160">
        <f>'User Input Pricing'!C86</f>
        <v>0.08</v>
      </c>
    </row>
    <row r="18" spans="1:11">
      <c r="A18" s="161" t="s">
        <v>182</v>
      </c>
      <c r="B18" s="57">
        <f>B13*C13+B14*C14+B15*C15+B16*C16+B17*C17</f>
        <v>66.5</v>
      </c>
      <c r="C18" s="167"/>
      <c r="E18" s="161" t="s">
        <v>114</v>
      </c>
      <c r="F18" s="60">
        <f>'User Input Pricing'!B60</f>
        <v>0</v>
      </c>
      <c r="G18" s="160">
        <f>'User Input Pricing'!C60</f>
        <v>0.46</v>
      </c>
      <c r="I18" s="161" t="s">
        <v>167</v>
      </c>
      <c r="J18" s="60">
        <f>'User Input Pricing'!B87</f>
        <v>10</v>
      </c>
      <c r="K18" s="160">
        <f>'User Input Pricing'!C87</f>
        <v>0.33</v>
      </c>
    </row>
    <row r="19" spans="1:11">
      <c r="A19" s="163" t="s">
        <v>183</v>
      </c>
      <c r="B19" s="164">
        <f>IF(Traffic!H77=0,0,Traffic!C77/Traffic!H77)</f>
        <v>9.4409937888198764E-2</v>
      </c>
      <c r="C19" s="168"/>
      <c r="E19" s="161" t="s">
        <v>115</v>
      </c>
      <c r="F19" s="60">
        <f>'User Input Pricing'!B61</f>
        <v>5</v>
      </c>
      <c r="G19" s="160">
        <f>'User Input Pricing'!C61</f>
        <v>0.13</v>
      </c>
      <c r="I19" s="161" t="s">
        <v>129</v>
      </c>
      <c r="J19" s="57">
        <f>J15*K15+J16*K16+J17*K17+J18*K18</f>
        <v>4.75</v>
      </c>
      <c r="K19" s="246"/>
    </row>
    <row r="20" spans="1:11">
      <c r="A20" s="50"/>
      <c r="C20" s="46"/>
      <c r="E20" s="161" t="s">
        <v>116</v>
      </c>
      <c r="F20" s="60">
        <f>'User Input Pricing'!B62</f>
        <v>10</v>
      </c>
      <c r="G20" s="160">
        <f>'User Input Pricing'!C62</f>
        <v>0.08</v>
      </c>
      <c r="I20" s="151"/>
      <c r="J20" s="134"/>
      <c r="K20" s="152"/>
    </row>
    <row r="21" spans="1:11">
      <c r="A21" s="166" t="str">
        <f>'User Input Pricing'!A25</f>
        <v>Brand Alley</v>
      </c>
      <c r="B21" s="157" t="str">
        <f>'User Input Pricing'!B25</f>
        <v>Rate</v>
      </c>
      <c r="C21" s="158" t="str">
        <f>'User Input Pricing'!C25</f>
        <v>Percentage</v>
      </c>
      <c r="E21" s="161" t="s">
        <v>117</v>
      </c>
      <c r="F21" s="60">
        <f>'User Input Pricing'!B63</f>
        <v>5</v>
      </c>
      <c r="G21" s="160">
        <f>'User Input Pricing'!C63</f>
        <v>0.33</v>
      </c>
      <c r="I21" s="151"/>
      <c r="J21" s="134"/>
      <c r="K21" s="152"/>
    </row>
    <row r="22" spans="1:11">
      <c r="A22" s="161" t="str">
        <f>'User Input Pricing'!A26</f>
        <v>Product #1</v>
      </c>
      <c r="B22" s="60">
        <f>'User Input Pricing'!B26</f>
        <v>40</v>
      </c>
      <c r="C22" s="160">
        <f>'User Input Pricing'!C26</f>
        <v>0.1</v>
      </c>
      <c r="E22" s="161" t="s">
        <v>129</v>
      </c>
      <c r="F22" s="57">
        <f>F18*G18+F19*G19+F20*G20+F21*G21</f>
        <v>3.1000000000000005</v>
      </c>
      <c r="G22" s="170"/>
      <c r="I22" s="161" t="s">
        <v>168</v>
      </c>
      <c r="J22" s="60">
        <f>'User Input Pricing'!B89</f>
        <v>5</v>
      </c>
      <c r="K22" s="160">
        <f>'User Input Pricing'!C89</f>
        <v>1</v>
      </c>
    </row>
    <row r="23" spans="1:11">
      <c r="A23" s="161" t="str">
        <f>'User Input Pricing'!A27</f>
        <v>Product #2</v>
      </c>
      <c r="B23" s="60">
        <f>'User Input Pricing'!B27</f>
        <v>50</v>
      </c>
      <c r="C23" s="160">
        <f>'User Input Pricing'!C27</f>
        <v>0.1</v>
      </c>
      <c r="E23" s="161"/>
      <c r="F23" s="57"/>
      <c r="G23" s="170"/>
      <c r="I23" s="161" t="s">
        <v>130</v>
      </c>
      <c r="J23" s="57">
        <f>J22*K22</f>
        <v>5</v>
      </c>
      <c r="K23" s="152"/>
    </row>
    <row r="24" spans="1:11">
      <c r="A24" s="161" t="str">
        <f>'User Input Pricing'!A28</f>
        <v>Product #3</v>
      </c>
      <c r="B24" s="60">
        <f>'User Input Pricing'!B28</f>
        <v>60</v>
      </c>
      <c r="C24" s="160">
        <f>'User Input Pricing'!C28</f>
        <v>0.2</v>
      </c>
      <c r="E24" s="161" t="s">
        <v>118</v>
      </c>
      <c r="F24" s="60">
        <f>'User Input Pricing'!B65</f>
        <v>5</v>
      </c>
      <c r="G24" s="160">
        <f>'User Input Pricing'!C65</f>
        <v>1</v>
      </c>
      <c r="I24" s="161"/>
      <c r="J24" s="239"/>
      <c r="K24" s="248"/>
    </row>
    <row r="25" spans="1:11">
      <c r="A25" s="161" t="str">
        <f>'User Input Pricing'!A29</f>
        <v>Product #4</v>
      </c>
      <c r="B25" s="60">
        <f>'User Input Pricing'!B29</f>
        <v>70</v>
      </c>
      <c r="C25" s="160">
        <f>'User Input Pricing'!C29</f>
        <v>0.3</v>
      </c>
      <c r="E25" s="161" t="s">
        <v>130</v>
      </c>
      <c r="F25" s="57">
        <f>F24*G24</f>
        <v>5</v>
      </c>
      <c r="G25" s="167"/>
      <c r="I25" s="161" t="s">
        <v>119</v>
      </c>
      <c r="J25" s="129" t="s">
        <v>10</v>
      </c>
      <c r="K25" s="248" t="s">
        <v>11</v>
      </c>
    </row>
    <row r="26" spans="1:11">
      <c r="A26" s="161" t="str">
        <f>'User Input Pricing'!A30</f>
        <v>Product #5</v>
      </c>
      <c r="B26" s="60">
        <f>'User Input Pricing'!B30</f>
        <v>80</v>
      </c>
      <c r="C26" s="160">
        <f>'User Input Pricing'!C30</f>
        <v>0.3</v>
      </c>
      <c r="E26" s="161"/>
      <c r="F26" s="57"/>
      <c r="G26" s="167"/>
      <c r="I26" s="161" t="s">
        <v>120</v>
      </c>
      <c r="J26" s="60">
        <f>J5+J12</f>
        <v>39.200000000000003</v>
      </c>
      <c r="K26" s="160">
        <f>'User Input Pricing'!C92</f>
        <v>0</v>
      </c>
    </row>
    <row r="27" spans="1:11">
      <c r="A27" s="161" t="s">
        <v>182</v>
      </c>
      <c r="B27" s="57">
        <f>B22*C22+B23*C23+B24*C24+B25*C25+B26*C26</f>
        <v>66</v>
      </c>
      <c r="C27" s="167"/>
      <c r="E27" s="161" t="s">
        <v>119</v>
      </c>
      <c r="F27" s="129" t="s">
        <v>10</v>
      </c>
      <c r="G27" s="171" t="str">
        <f>'User Input Pricing'!C67</f>
        <v>Percentage</v>
      </c>
      <c r="I27" s="161" t="s">
        <v>169</v>
      </c>
      <c r="J27" s="60">
        <f>J5+J12+J23</f>
        <v>44.2</v>
      </c>
      <c r="K27" s="160">
        <f>'User Input Pricing'!C93</f>
        <v>0.3</v>
      </c>
    </row>
    <row r="28" spans="1:11">
      <c r="A28" s="163" t="s">
        <v>183</v>
      </c>
      <c r="B28" s="164">
        <f>IF(Traffic!H77=0,0,Traffic!D77/Traffic!H77)</f>
        <v>0.453416149068323</v>
      </c>
      <c r="C28" s="168"/>
      <c r="E28" s="161" t="s">
        <v>120</v>
      </c>
      <c r="F28" s="60">
        <f>F8+F15</f>
        <v>45.650000000000006</v>
      </c>
      <c r="G28" s="160">
        <f>'User Input Pricing'!C68</f>
        <v>0.55000000000000004</v>
      </c>
      <c r="I28" s="161" t="s">
        <v>122</v>
      </c>
      <c r="J28" s="60">
        <f>J5+J12+J19</f>
        <v>43.95</v>
      </c>
      <c r="K28" s="160">
        <f>'User Input Pricing'!C94</f>
        <v>0.55000000000000004</v>
      </c>
    </row>
    <row r="29" spans="1:11">
      <c r="A29" s="50"/>
      <c r="B29" s="57"/>
      <c r="C29" s="46"/>
      <c r="E29" s="161" t="s">
        <v>121</v>
      </c>
      <c r="F29" s="60">
        <f>F8+F15+F25</f>
        <v>50.650000000000006</v>
      </c>
      <c r="G29" s="160">
        <f>'User Input Pricing'!C69</f>
        <v>0.3</v>
      </c>
      <c r="I29" s="161" t="s">
        <v>170</v>
      </c>
      <c r="J29" s="60">
        <f>J5+J12+J19+J23</f>
        <v>48.95</v>
      </c>
      <c r="K29" s="160">
        <f>'User Input Pricing'!C95</f>
        <v>0.13</v>
      </c>
    </row>
    <row r="30" spans="1:11">
      <c r="A30" s="166" t="str">
        <f>'User Input Pricing'!A18</f>
        <v>NHS</v>
      </c>
      <c r="B30" s="157" t="str">
        <f>'User Input Pricing'!B18</f>
        <v>Rate</v>
      </c>
      <c r="C30" s="158" t="str">
        <f>'User Input Pricing'!C18</f>
        <v>Percentage</v>
      </c>
      <c r="E30" s="161" t="s">
        <v>122</v>
      </c>
      <c r="F30" s="60">
        <f>F8+F22</f>
        <v>39.550000000000004</v>
      </c>
      <c r="G30" s="160">
        <f>'User Input Pricing'!C70</f>
        <v>0.01</v>
      </c>
      <c r="I30" s="161"/>
      <c r="J30" s="134"/>
      <c r="K30" s="152"/>
    </row>
    <row r="31" spans="1:11">
      <c r="A31" s="161" t="str">
        <f>'User Input Pricing'!A19</f>
        <v>12 weeks at £3.50 per week</v>
      </c>
      <c r="B31" s="60">
        <f>'User Input Pricing'!B19</f>
        <v>8</v>
      </c>
      <c r="C31" s="160">
        <f>'User Input Pricing'!C19</f>
        <v>0</v>
      </c>
      <c r="E31" s="161" t="s">
        <v>123</v>
      </c>
      <c r="F31" s="60">
        <f>F8+F15+F22+F25</f>
        <v>53.750000000000007</v>
      </c>
      <c r="G31" s="160">
        <f>'User Input Pricing'!C71</f>
        <v>0.13</v>
      </c>
      <c r="I31" s="163" t="s">
        <v>171</v>
      </c>
      <c r="J31" s="250">
        <f>J26*K26+J27*K27+J28*K28+J29*K29</f>
        <v>43.796000000000006</v>
      </c>
      <c r="K31" s="169"/>
    </row>
    <row r="32" spans="1:11">
      <c r="A32" s="161" t="str">
        <f>'User Input Pricing'!A20</f>
        <v>12 weeks at £6 per week</v>
      </c>
      <c r="B32" s="60">
        <f>'User Input Pricing'!B20</f>
        <v>24</v>
      </c>
      <c r="C32" s="160">
        <f>'User Input Pricing'!C20</f>
        <v>0</v>
      </c>
      <c r="E32" s="161"/>
      <c r="F32" s="57"/>
      <c r="G32" s="170"/>
      <c r="I32" s="50"/>
    </row>
    <row r="33" spans="1:9">
      <c r="A33" s="161" t="str">
        <f>'User Input Pricing'!A21</f>
        <v>24 weeks at £6 per week</v>
      </c>
      <c r="B33" s="60">
        <f>'User Input Pricing'!B21</f>
        <v>28</v>
      </c>
      <c r="C33" s="160">
        <f>'User Input Pricing'!C21</f>
        <v>0</v>
      </c>
      <c r="E33" s="161" t="s">
        <v>171</v>
      </c>
      <c r="F33" s="57">
        <f>F28*G28+F29*G29+F30*G30+F31*G31</f>
        <v>47.685500000000012</v>
      </c>
      <c r="G33" s="167"/>
      <c r="I33" s="50"/>
    </row>
    <row r="34" spans="1:9">
      <c r="A34" s="161" t="str">
        <f>'User Input Pricing'!A22</f>
        <v>48 weeks at £6 per week</v>
      </c>
      <c r="B34" s="60">
        <f>'User Input Pricing'!B22</f>
        <v>40</v>
      </c>
      <c r="C34" s="160">
        <f>'User Input Pricing'!C22</f>
        <v>1</v>
      </c>
      <c r="E34" s="163" t="s">
        <v>126</v>
      </c>
      <c r="F34" s="164">
        <f>IF(Traffic!K77=0,0,Traffic!K77/Traffic!K77)</f>
        <v>1</v>
      </c>
      <c r="G34" s="168"/>
      <c r="I34" s="50"/>
    </row>
    <row r="35" spans="1:9">
      <c r="A35" s="161" t="str">
        <f>'User Input Pricing'!A23</f>
        <v>52 weeks at £6 per week</v>
      </c>
      <c r="B35" s="60">
        <f>'User Input Pricing'!B23</f>
        <v>50</v>
      </c>
      <c r="C35" s="160">
        <f>'User Input Pricing'!C23</f>
        <v>0</v>
      </c>
      <c r="E35" s="50"/>
      <c r="F35" s="55"/>
      <c r="G35" s="46"/>
      <c r="I35" s="50"/>
    </row>
    <row r="36" spans="1:9">
      <c r="A36" s="161" t="s">
        <v>182</v>
      </c>
      <c r="B36" s="57">
        <f>B31*C31+B32*C32+B33*C33+B34*C34+B35*C35</f>
        <v>40</v>
      </c>
      <c r="C36" s="167"/>
    </row>
    <row r="37" spans="1:9">
      <c r="A37" s="163" t="s">
        <v>183</v>
      </c>
      <c r="B37" s="164">
        <f>IF(Traffic!H77=0,0,Traffic!E77/Traffic!H77)</f>
        <v>0.168944099378882</v>
      </c>
      <c r="C37" s="168"/>
    </row>
    <row r="38" spans="1:9">
      <c r="A38" s="50"/>
      <c r="B38" s="55"/>
      <c r="C38" s="46"/>
    </row>
    <row r="39" spans="1:9">
      <c r="A39" s="166" t="str">
        <f>'User Input Pricing'!A11</f>
        <v>The Independent</v>
      </c>
      <c r="B39" s="157" t="str">
        <f>'User Input Pricing'!B11</f>
        <v>Rate</v>
      </c>
      <c r="C39" s="158" t="str">
        <f>'User Input Pricing'!C11</f>
        <v>Percentage</v>
      </c>
    </row>
    <row r="40" spans="1:9">
      <c r="A40" s="161" t="str">
        <f>'User Input Pricing'!A12</f>
        <v>12 weeks at £3.50 per week</v>
      </c>
      <c r="B40" s="60">
        <f>'User Input Pricing'!B12</f>
        <v>8</v>
      </c>
      <c r="C40" s="160">
        <f>'User Input Pricing'!C12</f>
        <v>0</v>
      </c>
    </row>
    <row r="41" spans="1:9">
      <c r="A41" s="161" t="str">
        <f>'User Input Pricing'!A13</f>
        <v>12 weeks at £6 per week</v>
      </c>
      <c r="B41" s="60">
        <f>'User Input Pricing'!B13</f>
        <v>24</v>
      </c>
      <c r="C41" s="160">
        <f>'User Input Pricing'!C13</f>
        <v>0</v>
      </c>
    </row>
    <row r="42" spans="1:9">
      <c r="A42" s="161" t="str">
        <f>'User Input Pricing'!A14</f>
        <v>24 weeks at £6 per week</v>
      </c>
      <c r="B42" s="60">
        <f>'User Input Pricing'!B14</f>
        <v>28</v>
      </c>
      <c r="C42" s="160">
        <f>'User Input Pricing'!C14</f>
        <v>0</v>
      </c>
    </row>
    <row r="43" spans="1:9">
      <c r="A43" s="161" t="str">
        <f>'User Input Pricing'!A15</f>
        <v>48 weeks at £6 per week</v>
      </c>
      <c r="B43" s="60">
        <f>'User Input Pricing'!B15</f>
        <v>40</v>
      </c>
      <c r="C43" s="160">
        <f>'User Input Pricing'!C15</f>
        <v>1</v>
      </c>
    </row>
    <row r="44" spans="1:9">
      <c r="A44" s="161" t="str">
        <f>'User Input Pricing'!A16</f>
        <v>52 weeks at £6 per week</v>
      </c>
      <c r="B44" s="60">
        <f>'User Input Pricing'!B16</f>
        <v>50</v>
      </c>
      <c r="C44" s="160">
        <f>'User Input Pricing'!C16</f>
        <v>0</v>
      </c>
    </row>
    <row r="45" spans="1:9">
      <c r="A45" s="161" t="s">
        <v>182</v>
      </c>
      <c r="B45" s="57">
        <f>B40*C40+B41*C41+B42*C42+B43*C43+B44*C44</f>
        <v>40</v>
      </c>
      <c r="C45" s="152"/>
    </row>
    <row r="46" spans="1:9">
      <c r="A46" s="163" t="s">
        <v>183</v>
      </c>
      <c r="B46" s="164">
        <f>IF(Traffic!H77=0,0,Traffic!F77/Traffic!H77)</f>
        <v>9.4409937888198764E-2</v>
      </c>
      <c r="C46" s="169"/>
    </row>
    <row r="47" spans="1:9">
      <c r="A47" s="50"/>
    </row>
    <row r="48" spans="1:9">
      <c r="A48" s="166" t="str">
        <f>'User Input Pricing'!A4</f>
        <v>The Times</v>
      </c>
      <c r="B48" s="157" t="str">
        <f>'User Input Pricing'!B4</f>
        <v>Rate</v>
      </c>
      <c r="C48" s="158" t="str">
        <f>'User Input Pricing'!C4</f>
        <v>Percentage</v>
      </c>
    </row>
    <row r="49" spans="1:3">
      <c r="A49" s="161" t="str">
        <f>'User Input Pricing'!A5</f>
        <v>12 weeks at £3.50 per week</v>
      </c>
      <c r="B49" s="60">
        <f>'User Input Pricing'!B5</f>
        <v>8</v>
      </c>
      <c r="C49" s="160">
        <f>'User Input Pricing'!C5</f>
        <v>0</v>
      </c>
    </row>
    <row r="50" spans="1:3">
      <c r="A50" s="161" t="str">
        <f>'User Input Pricing'!A6</f>
        <v>12 weeks at £6 per week</v>
      </c>
      <c r="B50" s="60">
        <f>'User Input Pricing'!B6</f>
        <v>24</v>
      </c>
      <c r="C50" s="160">
        <f>'User Input Pricing'!C6</f>
        <v>0</v>
      </c>
    </row>
    <row r="51" spans="1:3">
      <c r="A51" s="161" t="str">
        <f>'User Input Pricing'!A7</f>
        <v>24 weeks at £6 per week</v>
      </c>
      <c r="B51" s="60">
        <f>'User Input Pricing'!B7</f>
        <v>28</v>
      </c>
      <c r="C51" s="160">
        <f>'User Input Pricing'!C7</f>
        <v>0</v>
      </c>
    </row>
    <row r="52" spans="1:3">
      <c r="A52" s="161" t="str">
        <f>'User Input Pricing'!A8</f>
        <v>48 weeks at £6 per week</v>
      </c>
      <c r="B52" s="60">
        <f>'User Input Pricing'!B8</f>
        <v>40</v>
      </c>
      <c r="C52" s="160">
        <f>'User Input Pricing'!C8</f>
        <v>1</v>
      </c>
    </row>
    <row r="53" spans="1:3">
      <c r="A53" s="161" t="str">
        <f>'User Input Pricing'!A9</f>
        <v>52 weeks at £6 per week</v>
      </c>
      <c r="B53" s="60">
        <f>'User Input Pricing'!B9</f>
        <v>100</v>
      </c>
      <c r="C53" s="160">
        <f>'User Input Pricing'!C9</f>
        <v>0</v>
      </c>
    </row>
    <row r="54" spans="1:3">
      <c r="A54" s="161" t="s">
        <v>182</v>
      </c>
      <c r="B54" s="57">
        <f>B49*C49+B50*C50+B51*C51+B52*C52+B53*C53</f>
        <v>40</v>
      </c>
      <c r="C54" s="162"/>
    </row>
    <row r="55" spans="1:3">
      <c r="A55" s="163" t="s">
        <v>184</v>
      </c>
      <c r="B55" s="164">
        <f>IF(Traffic!H77=0,0,Traffic!G77/Traffic!H77)</f>
        <v>9.4409937888198764E-2</v>
      </c>
      <c r="C55" s="165"/>
    </row>
    <row r="56" spans="1:3">
      <c r="A56" s="47"/>
      <c r="B56" s="129"/>
      <c r="C56" s="56"/>
    </row>
    <row r="88" spans="1:9" s="134" customFormat="1"/>
    <row r="89" spans="1:9" s="134" customFormat="1">
      <c r="E89" s="50"/>
      <c r="F89" s="129"/>
      <c r="I89" s="50"/>
    </row>
    <row r="90" spans="1:9" s="134" customFormat="1">
      <c r="E90" s="28"/>
      <c r="I90" s="28"/>
    </row>
    <row r="91" spans="1:9" s="134" customFormat="1">
      <c r="E91" s="28"/>
      <c r="I91" s="28"/>
    </row>
    <row r="92" spans="1:9" s="134" customFormat="1">
      <c r="A92" s="50"/>
      <c r="B92" s="129"/>
      <c r="E92" s="146"/>
      <c r="I92" s="146"/>
    </row>
    <row r="93" spans="1:9" s="134" customFormat="1">
      <c r="A93" s="28"/>
      <c r="E93" s="28"/>
      <c r="I93" s="28"/>
    </row>
    <row r="94" spans="1:9" s="134" customFormat="1">
      <c r="A94" s="28"/>
      <c r="E94" s="28"/>
      <c r="I94" s="28"/>
    </row>
    <row r="95" spans="1:9" s="134" customFormat="1">
      <c r="A95" s="146"/>
      <c r="E95" s="28"/>
      <c r="I95" s="28"/>
    </row>
    <row r="96" spans="1:9" s="134" customFormat="1">
      <c r="A96" s="28"/>
      <c r="E96" s="28"/>
      <c r="I96" s="28"/>
    </row>
    <row r="97" spans="1:9" s="134" customFormat="1">
      <c r="A97" s="28"/>
      <c r="E97" s="28"/>
      <c r="I97" s="28"/>
    </row>
    <row r="98" spans="1:9" s="134" customFormat="1">
      <c r="A98" s="28"/>
    </row>
    <row r="99" spans="1:9" s="134" customFormat="1">
      <c r="A99" s="28"/>
      <c r="E99" s="28"/>
      <c r="I99" s="28"/>
    </row>
    <row r="100" spans="1:9" s="134" customFormat="1">
      <c r="A100" s="28"/>
      <c r="E100" s="28"/>
      <c r="I100" s="28"/>
    </row>
    <row r="101" spans="1:9" s="134" customFormat="1">
      <c r="E101" s="28"/>
      <c r="I101" s="28"/>
    </row>
    <row r="102" spans="1:9" s="134" customFormat="1">
      <c r="A102" s="28"/>
      <c r="E102" s="28"/>
      <c r="I102" s="28"/>
    </row>
    <row r="103" spans="1:9" s="134" customFormat="1">
      <c r="A103" s="28"/>
    </row>
    <row r="104" spans="1:9" s="134" customFormat="1">
      <c r="A104" s="28"/>
    </row>
    <row r="105" spans="1:9" s="134" customFormat="1">
      <c r="A105" s="28"/>
      <c r="E105" s="28"/>
      <c r="I105" s="28"/>
    </row>
    <row r="106" spans="1:9" s="134" customFormat="1">
      <c r="E106" s="28"/>
      <c r="I106" s="28"/>
    </row>
    <row r="107" spans="1:9" s="134" customFormat="1">
      <c r="E107" s="28"/>
      <c r="I107" s="28"/>
    </row>
    <row r="108" spans="1:9" s="134" customFormat="1">
      <c r="A108" s="28"/>
      <c r="E108" s="28"/>
      <c r="I108" s="28"/>
    </row>
    <row r="109" spans="1:9" s="134" customFormat="1">
      <c r="A109" s="28"/>
      <c r="E109" s="146"/>
      <c r="I109" s="146"/>
    </row>
    <row r="110" spans="1:9" s="134" customFormat="1">
      <c r="A110" s="28"/>
      <c r="E110" s="28"/>
      <c r="I110" s="28"/>
    </row>
    <row r="111" spans="1:9" s="134" customFormat="1">
      <c r="A111" s="28"/>
      <c r="E111" s="28"/>
      <c r="I111" s="28"/>
    </row>
    <row r="112" spans="1:9" s="134" customFormat="1">
      <c r="A112" s="146"/>
      <c r="E112" s="28"/>
      <c r="I112" s="28"/>
    </row>
    <row r="113" spans="1:9" s="134" customFormat="1">
      <c r="A113" s="28"/>
      <c r="E113" s="28"/>
      <c r="I113" s="28"/>
    </row>
    <row r="114" spans="1:9" s="134" customFormat="1">
      <c r="A114" s="28"/>
      <c r="E114" s="28"/>
      <c r="I114" s="28"/>
    </row>
    <row r="115" spans="1:9" s="134" customFormat="1">
      <c r="A115" s="28"/>
    </row>
    <row r="116" spans="1:9" s="134" customFormat="1">
      <c r="A116" s="28"/>
      <c r="E116" s="28"/>
      <c r="I116" s="28"/>
    </row>
    <row r="117" spans="1:9" s="134" customFormat="1">
      <c r="A117" s="28"/>
      <c r="E117" s="28"/>
      <c r="I117" s="28"/>
    </row>
    <row r="118" spans="1:9" s="134" customFormat="1">
      <c r="E118" s="28"/>
      <c r="I118" s="28"/>
    </row>
    <row r="119" spans="1:9" s="134" customFormat="1">
      <c r="A119" s="28"/>
      <c r="E119" s="28"/>
      <c r="I119" s="28"/>
    </row>
    <row r="120" spans="1:9" s="134" customFormat="1">
      <c r="A120" s="28"/>
    </row>
    <row r="121" spans="1:9" s="134" customFormat="1">
      <c r="A121" s="28"/>
    </row>
    <row r="122" spans="1:9" s="134" customFormat="1">
      <c r="A122" s="28"/>
      <c r="E122" s="28"/>
      <c r="I122" s="28"/>
    </row>
    <row r="123" spans="1:9" s="134" customFormat="1">
      <c r="E123" s="28"/>
      <c r="I123" s="28"/>
    </row>
    <row r="124" spans="1:9" s="134" customFormat="1">
      <c r="E124" s="28"/>
      <c r="I124" s="28"/>
    </row>
    <row r="125" spans="1:9" s="134" customFormat="1">
      <c r="A125" s="28"/>
      <c r="E125" s="28"/>
      <c r="I125" s="28"/>
    </row>
    <row r="126" spans="1:9" s="134" customFormat="1">
      <c r="A126" s="28"/>
      <c r="E126" s="146"/>
      <c r="I126" s="146"/>
    </row>
    <row r="127" spans="1:9" s="134" customFormat="1">
      <c r="A127" s="28"/>
      <c r="E127" s="28"/>
      <c r="I127" s="28"/>
    </row>
    <row r="128" spans="1:9" s="134" customFormat="1">
      <c r="A128" s="28"/>
      <c r="E128" s="28"/>
      <c r="I128" s="28"/>
    </row>
    <row r="129" spans="1:9" s="134" customFormat="1">
      <c r="A129" s="146"/>
      <c r="E129" s="28"/>
      <c r="I129" s="28"/>
    </row>
    <row r="130" spans="1:9" s="134" customFormat="1">
      <c r="A130" s="28"/>
      <c r="E130" s="28"/>
      <c r="I130" s="28"/>
    </row>
    <row r="131" spans="1:9" s="134" customFormat="1">
      <c r="A131" s="28"/>
      <c r="E131" s="28"/>
      <c r="I131" s="28"/>
    </row>
    <row r="132" spans="1:9" s="134" customFormat="1">
      <c r="A132" s="28"/>
    </row>
    <row r="133" spans="1:9" s="134" customFormat="1">
      <c r="A133" s="28"/>
      <c r="E133" s="28"/>
      <c r="I133" s="28"/>
    </row>
    <row r="134" spans="1:9" s="134" customFormat="1">
      <c r="A134" s="28"/>
      <c r="E134" s="28"/>
      <c r="I134" s="28"/>
    </row>
    <row r="135" spans="1:9" s="134" customFormat="1">
      <c r="E135" s="28"/>
      <c r="I135" s="28"/>
    </row>
    <row r="136" spans="1:9" s="134" customFormat="1">
      <c r="A136" s="28"/>
      <c r="E136" s="28"/>
      <c r="I136" s="28"/>
    </row>
    <row r="137" spans="1:9" s="134" customFormat="1">
      <c r="A137" s="28"/>
    </row>
    <row r="138" spans="1:9" s="134" customFormat="1">
      <c r="A138" s="28"/>
    </row>
    <row r="139" spans="1:9" s="134" customFormat="1">
      <c r="A139" s="28"/>
      <c r="E139" s="28"/>
      <c r="I139" s="28"/>
    </row>
    <row r="140" spans="1:9" s="134" customFormat="1">
      <c r="E140" s="28"/>
      <c r="I140" s="28"/>
    </row>
    <row r="141" spans="1:9" s="134" customFormat="1">
      <c r="E141" s="28"/>
      <c r="I141" s="28"/>
    </row>
    <row r="142" spans="1:9" s="134" customFormat="1">
      <c r="A142" s="28"/>
      <c r="E142" s="28"/>
      <c r="I142" s="28"/>
    </row>
    <row r="143" spans="1:9" s="134" customFormat="1">
      <c r="A143" s="28"/>
      <c r="E143" s="146"/>
      <c r="I143" s="146"/>
    </row>
    <row r="144" spans="1:9" s="134" customFormat="1">
      <c r="A144" s="28"/>
      <c r="E144" s="28"/>
      <c r="I144" s="28"/>
    </row>
    <row r="145" spans="1:9" s="134" customFormat="1">
      <c r="A145" s="28"/>
      <c r="E145" s="28"/>
      <c r="I145" s="28"/>
    </row>
    <row r="146" spans="1:9" s="134" customFormat="1">
      <c r="A146" s="146"/>
      <c r="E146" s="28"/>
      <c r="I146" s="28"/>
    </row>
    <row r="147" spans="1:9" s="134" customFormat="1">
      <c r="A147" s="28"/>
      <c r="E147" s="28"/>
      <c r="I147" s="28"/>
    </row>
    <row r="148" spans="1:9" s="134" customFormat="1">
      <c r="A148" s="28"/>
      <c r="E148" s="28"/>
      <c r="I148" s="28"/>
    </row>
    <row r="149" spans="1:9" s="134" customFormat="1">
      <c r="A149" s="28"/>
    </row>
    <row r="150" spans="1:9" s="134" customFormat="1">
      <c r="A150" s="28"/>
      <c r="E150" s="28"/>
      <c r="I150" s="28"/>
    </row>
    <row r="151" spans="1:9" s="134" customFormat="1">
      <c r="A151" s="28"/>
      <c r="E151" s="28"/>
      <c r="I151" s="28"/>
    </row>
    <row r="152" spans="1:9" s="134" customFormat="1">
      <c r="E152" s="28"/>
      <c r="I152" s="28"/>
    </row>
    <row r="153" spans="1:9" s="134" customFormat="1">
      <c r="A153" s="28"/>
      <c r="E153" s="28"/>
      <c r="I153" s="28"/>
    </row>
    <row r="154" spans="1:9" s="134" customFormat="1">
      <c r="A154" s="28"/>
    </row>
    <row r="155" spans="1:9" s="134" customFormat="1">
      <c r="A155" s="28"/>
    </row>
    <row r="156" spans="1:9" s="134" customFormat="1">
      <c r="A156" s="28"/>
      <c r="E156" s="28"/>
      <c r="I156" s="28"/>
    </row>
    <row r="157" spans="1:9" s="134" customFormat="1">
      <c r="E157" s="28"/>
      <c r="I157" s="28"/>
    </row>
    <row r="158" spans="1:9" s="134" customFormat="1">
      <c r="E158" s="28"/>
      <c r="I158" s="28"/>
    </row>
    <row r="159" spans="1:9" s="134" customFormat="1">
      <c r="A159" s="28"/>
      <c r="E159" s="28"/>
      <c r="I159" s="28"/>
    </row>
    <row r="160" spans="1:9" s="134" customFormat="1">
      <c r="A160" s="28"/>
      <c r="E160" s="146"/>
      <c r="I160" s="146"/>
    </row>
    <row r="161" spans="1:9" s="134" customFormat="1">
      <c r="A161" s="28"/>
      <c r="E161" s="28"/>
      <c r="I161" s="28"/>
    </row>
    <row r="162" spans="1:9" s="134" customFormat="1">
      <c r="A162" s="28"/>
      <c r="E162" s="28"/>
      <c r="I162" s="28"/>
    </row>
    <row r="163" spans="1:9" s="134" customFormat="1">
      <c r="A163" s="146"/>
      <c r="E163" s="28"/>
      <c r="I163" s="28"/>
    </row>
    <row r="164" spans="1:9" s="134" customFormat="1">
      <c r="A164" s="28"/>
      <c r="E164" s="28"/>
      <c r="I164" s="28"/>
    </row>
    <row r="165" spans="1:9" s="134" customFormat="1">
      <c r="A165" s="28"/>
      <c r="E165" s="28"/>
      <c r="I165" s="28"/>
    </row>
    <row r="166" spans="1:9" s="134" customFormat="1">
      <c r="A166" s="28"/>
    </row>
    <row r="167" spans="1:9" s="134" customFormat="1">
      <c r="A167" s="28"/>
      <c r="E167" s="28"/>
      <c r="I167" s="28"/>
    </row>
    <row r="168" spans="1:9" s="134" customFormat="1">
      <c r="A168" s="28"/>
      <c r="E168" s="28"/>
      <c r="I168" s="28"/>
    </row>
    <row r="169" spans="1:9" s="134" customFormat="1">
      <c r="E169" s="28"/>
      <c r="I169" s="28"/>
    </row>
    <row r="170" spans="1:9" s="134" customFormat="1">
      <c r="A170" s="28"/>
      <c r="E170" s="28"/>
      <c r="I170" s="28"/>
    </row>
    <row r="171" spans="1:9" s="134" customFormat="1">
      <c r="A171" s="28"/>
    </row>
    <row r="172" spans="1:9" s="134" customFormat="1">
      <c r="A172" s="28"/>
    </row>
    <row r="173" spans="1:9" s="134" customFormat="1">
      <c r="A173" s="28"/>
      <c r="E173" s="28"/>
      <c r="I173" s="28"/>
    </row>
    <row r="174" spans="1:9" s="134" customFormat="1">
      <c r="E174" s="28"/>
      <c r="I174" s="28"/>
    </row>
    <row r="175" spans="1:9" s="134" customFormat="1">
      <c r="E175" s="28"/>
      <c r="I175" s="28"/>
    </row>
    <row r="176" spans="1:9" s="134" customFormat="1">
      <c r="A176" s="28"/>
      <c r="E176" s="28"/>
      <c r="I176" s="28"/>
    </row>
    <row r="177" spans="1:9" s="134" customFormat="1">
      <c r="A177" s="28"/>
      <c r="E177" s="146"/>
      <c r="I177" s="146"/>
    </row>
    <row r="178" spans="1:9" s="134" customFormat="1">
      <c r="A178" s="28"/>
      <c r="E178" s="28"/>
      <c r="I178" s="28"/>
    </row>
    <row r="179" spans="1:9" s="134" customFormat="1">
      <c r="A179" s="28"/>
      <c r="E179" s="28"/>
      <c r="I179" s="28"/>
    </row>
    <row r="180" spans="1:9" s="134" customFormat="1">
      <c r="A180" s="146"/>
      <c r="E180" s="28"/>
      <c r="I180" s="28"/>
    </row>
    <row r="181" spans="1:9" s="134" customFormat="1">
      <c r="A181" s="28"/>
      <c r="E181" s="28"/>
      <c r="I181" s="28"/>
    </row>
    <row r="182" spans="1:9" s="134" customFormat="1">
      <c r="A182" s="28"/>
      <c r="E182" s="28"/>
      <c r="I182" s="28"/>
    </row>
    <row r="183" spans="1:9" s="134" customFormat="1">
      <c r="A183" s="28"/>
    </row>
    <row r="184" spans="1:9" s="134" customFormat="1">
      <c r="A184" s="28"/>
      <c r="E184" s="28"/>
      <c r="I184" s="28"/>
    </row>
    <row r="185" spans="1:9" s="134" customFormat="1">
      <c r="A185" s="28"/>
      <c r="E185" s="28"/>
      <c r="I185" s="28"/>
    </row>
    <row r="186" spans="1:9" s="134" customFormat="1">
      <c r="E186" s="28"/>
      <c r="I186" s="28"/>
    </row>
    <row r="187" spans="1:9" s="134" customFormat="1">
      <c r="A187" s="28"/>
      <c r="E187" s="28"/>
      <c r="I187" s="28"/>
    </row>
    <row r="188" spans="1:9" s="134" customFormat="1">
      <c r="A188" s="28"/>
    </row>
    <row r="189" spans="1:9" s="134" customFormat="1">
      <c r="A189" s="28"/>
    </row>
    <row r="190" spans="1:9" s="134" customFormat="1">
      <c r="A190" s="28"/>
      <c r="E190" s="28"/>
      <c r="I190" s="28"/>
    </row>
    <row r="191" spans="1:9" s="134" customFormat="1">
      <c r="E191" s="28"/>
      <c r="I191" s="28"/>
    </row>
    <row r="192" spans="1:9" s="134" customFormat="1">
      <c r="E192" s="28"/>
      <c r="I192" s="28"/>
    </row>
    <row r="193" spans="1:9" s="134" customFormat="1">
      <c r="A193" s="28"/>
      <c r="E193" s="28"/>
      <c r="I193" s="28"/>
    </row>
    <row r="194" spans="1:9" s="134" customFormat="1">
      <c r="A194" s="28"/>
      <c r="E194" s="146"/>
      <c r="I194" s="146"/>
    </row>
    <row r="195" spans="1:9" s="134" customFormat="1">
      <c r="A195" s="28"/>
      <c r="E195" s="28"/>
      <c r="I195" s="28"/>
    </row>
    <row r="196" spans="1:9" s="134" customFormat="1">
      <c r="A196" s="28"/>
      <c r="E196" s="28"/>
      <c r="I196" s="28"/>
    </row>
    <row r="197" spans="1:9" s="134" customFormat="1">
      <c r="A197" s="146"/>
      <c r="E197" s="28"/>
      <c r="I197" s="28"/>
    </row>
    <row r="198" spans="1:9" s="134" customFormat="1">
      <c r="A198" s="28"/>
      <c r="E198" s="28"/>
      <c r="I198" s="28"/>
    </row>
    <row r="199" spans="1:9" s="134" customFormat="1">
      <c r="A199" s="28"/>
      <c r="E199" s="28"/>
      <c r="I199" s="28"/>
    </row>
    <row r="200" spans="1:9" s="134" customFormat="1">
      <c r="A200" s="28"/>
    </row>
    <row r="201" spans="1:9" s="134" customFormat="1">
      <c r="A201" s="28"/>
      <c r="E201" s="28"/>
      <c r="I201" s="28"/>
    </row>
    <row r="202" spans="1:9" s="134" customFormat="1">
      <c r="A202" s="28"/>
      <c r="E202" s="28"/>
      <c r="I202" s="28"/>
    </row>
    <row r="203" spans="1:9" s="134" customFormat="1">
      <c r="E203" s="28"/>
      <c r="I203" s="28"/>
    </row>
    <row r="204" spans="1:9" s="134" customFormat="1">
      <c r="A204" s="28"/>
      <c r="E204" s="28"/>
      <c r="I204" s="28"/>
    </row>
    <row r="205" spans="1:9" s="134" customFormat="1">
      <c r="A205" s="28"/>
    </row>
    <row r="206" spans="1:9" s="134" customFormat="1">
      <c r="A206" s="28"/>
    </row>
    <row r="207" spans="1:9" s="134" customFormat="1">
      <c r="A207" s="28"/>
    </row>
    <row r="208" spans="1:9" s="134" customFormat="1"/>
    <row r="209" s="134" customFormat="1"/>
    <row r="210" s="134" customFormat="1"/>
    <row r="211" s="134" customFormat="1"/>
    <row r="212" s="134" customFormat="1"/>
    <row r="213" s="134" customFormat="1"/>
    <row r="214" s="134" customFormat="1"/>
    <row r="215" s="134" customFormat="1"/>
    <row r="216" s="134" customFormat="1"/>
    <row r="217" s="134" customFormat="1"/>
    <row r="218" s="134" customFormat="1"/>
    <row r="219" s="134" customFormat="1"/>
    <row r="220" s="134" customFormat="1"/>
    <row r="221" s="134" customFormat="1"/>
    <row r="222" s="134" customFormat="1"/>
    <row r="223" s="134" customFormat="1"/>
    <row r="224" s="134" customFormat="1"/>
    <row r="225" s="134" customFormat="1"/>
    <row r="226" s="134" customFormat="1"/>
    <row r="227" s="134" customFormat="1"/>
    <row r="228" s="134" customFormat="1"/>
    <row r="229" s="134" customFormat="1"/>
    <row r="230" s="134" customFormat="1"/>
    <row r="231" s="134" customFormat="1"/>
    <row r="232" s="134" customFormat="1"/>
    <row r="233" s="134" customFormat="1"/>
    <row r="234" s="134" customFormat="1"/>
    <row r="235" s="134" customFormat="1"/>
    <row r="236" s="134" customFormat="1"/>
    <row r="237" s="134" customFormat="1"/>
    <row r="238" s="134" customFormat="1"/>
    <row r="239" s="134" customFormat="1"/>
    <row r="240" s="134" customFormat="1"/>
    <row r="241" s="134" customFormat="1"/>
    <row r="242" s="134" customFormat="1"/>
    <row r="243" s="134" customFormat="1"/>
    <row r="244" s="134" customFormat="1"/>
    <row r="245" s="134" customFormat="1"/>
    <row r="246" s="134" customFormat="1"/>
    <row r="247" s="134" customFormat="1"/>
    <row r="248" s="134" customFormat="1"/>
    <row r="249" s="134" customFormat="1"/>
    <row r="250" s="134" customFormat="1"/>
    <row r="251" s="134" customFormat="1"/>
    <row r="252" s="134" customFormat="1"/>
    <row r="253" s="134" customFormat="1"/>
    <row r="254" s="134" customFormat="1"/>
    <row r="255" s="134" customFormat="1"/>
    <row r="256" s="134" customFormat="1"/>
    <row r="257" s="134" customFormat="1"/>
    <row r="258" s="134" customFormat="1"/>
    <row r="259" s="134" customFormat="1"/>
    <row r="260" s="134" customFormat="1"/>
    <row r="261" s="134" customFormat="1"/>
    <row r="262" s="134" customFormat="1"/>
    <row r="263" s="134" customFormat="1"/>
    <row r="264" s="134" customFormat="1"/>
    <row r="265" s="134" customFormat="1"/>
    <row r="266" s="134" customFormat="1"/>
    <row r="267" s="134" customFormat="1"/>
    <row r="268" s="134" customFormat="1"/>
    <row r="269" s="134" customFormat="1"/>
    <row r="270" s="134" customFormat="1"/>
    <row r="271" s="134" customFormat="1"/>
    <row r="272" s="134" customFormat="1"/>
    <row r="273" s="134" customFormat="1"/>
    <row r="274" s="134" customFormat="1"/>
    <row r="275" s="134" customFormat="1"/>
    <row r="276" s="134" customFormat="1"/>
    <row r="277" s="134" customFormat="1"/>
    <row r="278" s="134" customFormat="1"/>
    <row r="279" s="134" customFormat="1"/>
    <row r="280" s="134" customFormat="1"/>
    <row r="281" s="134" customFormat="1"/>
    <row r="282" s="134" customFormat="1"/>
    <row r="283" s="134" customFormat="1"/>
    <row r="284" s="134" customFormat="1"/>
    <row r="285" s="134" customFormat="1"/>
    <row r="286" s="134" customFormat="1"/>
    <row r="287" s="134" customFormat="1"/>
    <row r="288" s="134" customFormat="1"/>
    <row r="289" s="134" customFormat="1"/>
    <row r="290" s="134" customFormat="1"/>
    <row r="291" s="134" customFormat="1"/>
    <row r="292" s="134" customFormat="1"/>
    <row r="293" s="134" customFormat="1"/>
    <row r="294" s="134" customFormat="1"/>
    <row r="295" s="134" customFormat="1"/>
    <row r="296" s="134" customFormat="1"/>
    <row r="297" s="134" customFormat="1"/>
    <row r="298" s="134" customFormat="1"/>
    <row r="299" s="134" customFormat="1"/>
    <row r="300" s="134" customFormat="1"/>
    <row r="301" s="134" customFormat="1"/>
    <row r="302" s="134" customFormat="1"/>
    <row r="303" s="134" customFormat="1"/>
    <row r="304" s="134" customFormat="1"/>
    <row r="305" s="134" customFormat="1"/>
    <row r="306" s="134" customFormat="1"/>
    <row r="307" s="134" customFormat="1"/>
    <row r="308" s="134" customFormat="1"/>
    <row r="309" s="134" customFormat="1"/>
    <row r="310" s="134" customFormat="1"/>
    <row r="311" s="134" customFormat="1"/>
    <row r="312" s="134" customFormat="1"/>
    <row r="313" s="134" customFormat="1"/>
    <row r="314" s="134" customFormat="1"/>
    <row r="315" s="134" customFormat="1"/>
    <row r="316" s="134" customFormat="1"/>
    <row r="317" s="134" customFormat="1"/>
    <row r="318" s="134" customFormat="1"/>
    <row r="319" s="134" customFormat="1"/>
    <row r="320" s="134" customFormat="1"/>
    <row r="321" s="134" customFormat="1"/>
    <row r="322" s="134" customFormat="1"/>
    <row r="323" s="134" customFormat="1"/>
    <row r="324" s="134" customFormat="1"/>
    <row r="325" s="134" customFormat="1"/>
    <row r="326" s="134" customFormat="1"/>
    <row r="327" s="134" customFormat="1"/>
    <row r="328" s="134" customFormat="1"/>
    <row r="329" s="134" customFormat="1"/>
    <row r="330" s="134" customFormat="1"/>
    <row r="331" s="134" customFormat="1"/>
    <row r="332" s="134" customFormat="1"/>
    <row r="333" s="134" customFormat="1"/>
    <row r="334" s="134" customFormat="1"/>
    <row r="335" s="134" customFormat="1"/>
    <row r="336" s="134" customFormat="1"/>
    <row r="337" s="134" customFormat="1"/>
    <row r="338" s="134" customFormat="1"/>
    <row r="339" s="134" customFormat="1"/>
    <row r="340" s="134" customFormat="1"/>
    <row r="341" s="134" customFormat="1"/>
    <row r="342" s="134" customFormat="1"/>
    <row r="343" s="134" customFormat="1"/>
    <row r="344" s="134" customFormat="1"/>
    <row r="345" s="134" customFormat="1"/>
    <row r="346" s="134" customFormat="1"/>
    <row r="347" s="134" customFormat="1"/>
    <row r="348" s="134" customFormat="1"/>
    <row r="349" s="134" customFormat="1"/>
    <row r="350" s="134" customFormat="1"/>
    <row r="351" s="134" customFormat="1"/>
    <row r="352" s="134" customFormat="1"/>
    <row r="353" s="134" customFormat="1"/>
    <row r="354" s="134" customFormat="1"/>
    <row r="355" s="134" customFormat="1"/>
    <row r="356" s="134" customFormat="1"/>
    <row r="357" s="134" customFormat="1"/>
    <row r="358" s="134" customFormat="1"/>
    <row r="359" s="134" customFormat="1"/>
    <row r="360" s="134" customFormat="1"/>
    <row r="361" s="134" customFormat="1"/>
    <row r="362" s="134" customFormat="1"/>
    <row r="363" s="134" customFormat="1"/>
    <row r="364" s="134" customFormat="1"/>
    <row r="365" s="134" customFormat="1"/>
    <row r="366" s="134" customFormat="1"/>
    <row r="367" s="134" customFormat="1"/>
    <row r="368" s="134" customFormat="1"/>
    <row r="369" s="134" customFormat="1"/>
    <row r="370" s="134" customFormat="1"/>
    <row r="371" s="134" customFormat="1"/>
    <row r="372" s="134" customFormat="1"/>
    <row r="373" s="134" customFormat="1"/>
    <row r="374" s="134" customFormat="1"/>
    <row r="375" s="134" customFormat="1"/>
    <row r="376" s="134" customFormat="1"/>
    <row r="377" s="134" customFormat="1"/>
    <row r="378" s="134" customFormat="1"/>
    <row r="379" s="134" customFormat="1"/>
    <row r="380" s="134" customFormat="1"/>
    <row r="381" s="134" customFormat="1"/>
    <row r="382" s="134" customFormat="1"/>
    <row r="383" s="134" customFormat="1"/>
    <row r="384" s="134" customFormat="1"/>
    <row r="385" s="134" customFormat="1"/>
    <row r="386" s="134" customFormat="1"/>
    <row r="387" s="134" customFormat="1"/>
    <row r="388" s="134" customFormat="1"/>
    <row r="389" s="134" customFormat="1"/>
    <row r="390" s="134" customFormat="1"/>
    <row r="391" s="134" customFormat="1"/>
    <row r="392" s="134" customFormat="1"/>
    <row r="393" s="134" customFormat="1"/>
    <row r="394" s="134" customFormat="1"/>
    <row r="395" s="134" customFormat="1"/>
    <row r="396" s="134" customFormat="1"/>
    <row r="397" s="134" customFormat="1"/>
    <row r="398" s="134" customFormat="1"/>
    <row r="399" s="134" customFormat="1"/>
    <row r="400" s="134" customFormat="1"/>
    <row r="401" s="134" customFormat="1"/>
    <row r="402" s="134" customFormat="1"/>
    <row r="403" s="134" customFormat="1"/>
    <row r="404" s="134" customFormat="1"/>
    <row r="405" s="134" customFormat="1"/>
    <row r="406" s="134" customFormat="1"/>
    <row r="407" s="134" customFormat="1"/>
    <row r="408" s="134" customFormat="1"/>
    <row r="409" s="134" customFormat="1"/>
    <row r="410" s="134" customFormat="1"/>
    <row r="411" s="134" customFormat="1"/>
    <row r="412" s="134" customFormat="1"/>
    <row r="413" s="134" customFormat="1"/>
    <row r="414" s="134" customFormat="1"/>
    <row r="415" s="134" customFormat="1"/>
    <row r="416" s="134" customFormat="1"/>
    <row r="417" s="134" customFormat="1"/>
    <row r="418" s="134" customFormat="1"/>
    <row r="419" s="134" customFormat="1"/>
    <row r="420" s="134" customFormat="1"/>
    <row r="421" s="134" customFormat="1"/>
    <row r="422" s="134" customFormat="1"/>
    <row r="423" s="134" customFormat="1"/>
    <row r="424" s="134" customFormat="1"/>
    <row r="425" s="134" customFormat="1"/>
    <row r="426" s="134" customFormat="1"/>
    <row r="427" s="134" customFormat="1"/>
    <row r="428" s="134" customFormat="1"/>
    <row r="429" s="134" customFormat="1"/>
    <row r="430" s="134" customFormat="1"/>
    <row r="431" s="134" customFormat="1"/>
    <row r="432" s="134" customFormat="1"/>
    <row r="433" s="134" customFormat="1"/>
    <row r="434" s="134" customFormat="1"/>
    <row r="435" s="134" customFormat="1"/>
    <row r="436" s="134" customFormat="1"/>
    <row r="437" s="134" customFormat="1"/>
    <row r="438" s="134" customFormat="1"/>
    <row r="439" s="134" customFormat="1"/>
    <row r="440" s="134" customFormat="1"/>
    <row r="441" s="134" customFormat="1"/>
    <row r="442" s="134" customFormat="1"/>
    <row r="443" s="134" customFormat="1"/>
    <row r="444" s="134" customFormat="1"/>
    <row r="445" s="134" customFormat="1"/>
    <row r="446" s="134" customFormat="1"/>
    <row r="447" s="134" customFormat="1"/>
    <row r="448" s="134" customFormat="1"/>
    <row r="449" s="134" customFormat="1"/>
    <row r="450" s="134" customFormat="1"/>
    <row r="451" s="134" customFormat="1"/>
    <row r="452" s="134" customFormat="1"/>
    <row r="453" s="134" customFormat="1"/>
    <row r="454" s="134" customFormat="1"/>
    <row r="455" s="134" customFormat="1"/>
    <row r="456" s="134" customFormat="1"/>
    <row r="457" s="134" customFormat="1"/>
    <row r="458" s="134" customFormat="1"/>
    <row r="459" s="134" customFormat="1"/>
    <row r="460" s="134" customFormat="1"/>
    <row r="461" s="134" customFormat="1"/>
    <row r="462" s="134" customFormat="1"/>
    <row r="463" s="134" customFormat="1"/>
    <row r="464" s="134" customFormat="1"/>
    <row r="465" s="134" customFormat="1"/>
    <row r="466" s="134" customFormat="1"/>
    <row r="467" s="134" customFormat="1"/>
    <row r="468" s="134" customFormat="1"/>
    <row r="469" s="134" customFormat="1"/>
    <row r="470" s="134" customFormat="1"/>
    <row r="471" s="134" customFormat="1"/>
    <row r="472" s="134" customFormat="1"/>
    <row r="473" s="134" customFormat="1"/>
    <row r="474" s="134" customFormat="1"/>
    <row r="475" s="134" customFormat="1"/>
    <row r="476" s="134" customFormat="1"/>
    <row r="477" s="134" customFormat="1"/>
    <row r="478" s="134" customFormat="1"/>
    <row r="479" s="134" customFormat="1"/>
    <row r="480" s="134" customFormat="1"/>
    <row r="481" s="134" customFormat="1"/>
    <row r="482" s="134" customFormat="1"/>
    <row r="483" s="134" customFormat="1"/>
    <row r="484" s="134" customFormat="1"/>
    <row r="485" s="134" customFormat="1"/>
    <row r="486" s="134" customFormat="1"/>
    <row r="487" s="134" customFormat="1"/>
    <row r="488" s="134" customFormat="1"/>
    <row r="489" s="134" customFormat="1"/>
    <row r="490" s="134" customFormat="1"/>
    <row r="491" s="134" customFormat="1"/>
    <row r="492" s="134" customFormat="1"/>
    <row r="493" s="134" customFormat="1"/>
    <row r="494" s="134" customFormat="1"/>
    <row r="495" s="134" customFormat="1"/>
    <row r="496" s="134" customFormat="1"/>
    <row r="497" s="134" customFormat="1"/>
    <row r="498" s="134" customFormat="1"/>
    <row r="499" s="134" customFormat="1"/>
    <row r="500" s="134" customFormat="1"/>
    <row r="501" s="134" customFormat="1"/>
    <row r="502" s="134" customFormat="1"/>
    <row r="503" s="134" customFormat="1"/>
    <row r="504" s="134" customFormat="1"/>
    <row r="505" s="134" customFormat="1"/>
    <row r="506" s="134" customFormat="1"/>
    <row r="507" s="134" customFormat="1"/>
    <row r="508" s="134" customFormat="1"/>
    <row r="509" s="134" customFormat="1"/>
    <row r="510" s="134" customFormat="1"/>
    <row r="511" s="134" customFormat="1"/>
    <row r="512" s="134" customFormat="1"/>
    <row r="513" s="134" customFormat="1"/>
    <row r="514" s="134" customFormat="1"/>
    <row r="515" s="134" customFormat="1"/>
    <row r="516" s="134" customFormat="1"/>
    <row r="517" s="134" customFormat="1"/>
    <row r="518" s="134" customFormat="1"/>
    <row r="519" s="134" customFormat="1"/>
    <row r="520" s="134" customFormat="1"/>
    <row r="521" s="134" customFormat="1"/>
    <row r="522" s="134" customFormat="1"/>
    <row r="523" s="134" customFormat="1"/>
    <row r="524" s="134" customFormat="1"/>
    <row r="525" s="134" customFormat="1"/>
    <row r="526" s="134" customFormat="1"/>
    <row r="527" s="134" customFormat="1"/>
    <row r="528" s="134" customFormat="1"/>
    <row r="529" s="134" customFormat="1"/>
    <row r="530" s="134" customFormat="1"/>
    <row r="531" s="134" customFormat="1"/>
    <row r="532" s="134" customFormat="1"/>
    <row r="533" s="134" customFormat="1"/>
    <row r="534" s="134" customFormat="1"/>
    <row r="535" s="134" customFormat="1"/>
    <row r="536" s="134" customFormat="1"/>
    <row r="537" s="134" customFormat="1"/>
    <row r="538" s="134" customFormat="1"/>
    <row r="539" s="134" customFormat="1"/>
    <row r="540" s="134" customFormat="1"/>
    <row r="541" s="134" customFormat="1"/>
    <row r="542" s="134" customFormat="1"/>
    <row r="543" s="134" customFormat="1"/>
    <row r="544" s="134" customFormat="1"/>
    <row r="545" s="134" customFormat="1"/>
    <row r="546" s="134" customFormat="1"/>
    <row r="547" s="134" customFormat="1"/>
    <row r="548" s="134" customFormat="1"/>
    <row r="549" s="134" customFormat="1"/>
    <row r="550" s="134" customFormat="1"/>
    <row r="551" s="134" customFormat="1"/>
    <row r="552" s="134" customFormat="1"/>
    <row r="553" s="134" customFormat="1"/>
    <row r="554" s="134" customFormat="1"/>
    <row r="555" s="134" customFormat="1"/>
    <row r="556" s="134" customFormat="1"/>
    <row r="557" s="134" customFormat="1"/>
    <row r="558" s="134" customFormat="1"/>
    <row r="559" s="134" customFormat="1"/>
    <row r="560" s="134" customFormat="1"/>
    <row r="561" s="134" customFormat="1"/>
    <row r="562" s="134" customFormat="1"/>
    <row r="563" s="134" customFormat="1"/>
    <row r="564" s="134" customFormat="1"/>
    <row r="565" s="134" customFormat="1"/>
    <row r="566" s="134" customFormat="1"/>
    <row r="567" s="134" customFormat="1"/>
    <row r="568" s="134" customFormat="1"/>
    <row r="569" s="134" customFormat="1"/>
    <row r="570" s="134" customFormat="1"/>
    <row r="571" s="134" customFormat="1"/>
    <row r="572" s="134" customFormat="1"/>
    <row r="573" s="134" customFormat="1"/>
    <row r="574" s="134" customFormat="1"/>
    <row r="575" s="134" customFormat="1"/>
    <row r="576" s="134" customFormat="1"/>
    <row r="577" s="134" customFormat="1"/>
    <row r="578" s="134" customFormat="1"/>
    <row r="579" s="134" customFormat="1"/>
    <row r="580" s="134" customFormat="1"/>
    <row r="581" s="134" customFormat="1"/>
    <row r="582" s="134" customFormat="1"/>
    <row r="583" s="134" customFormat="1"/>
    <row r="584" s="134" customFormat="1"/>
    <row r="585" s="134" customFormat="1"/>
    <row r="586" s="134" customFormat="1"/>
    <row r="587" s="134" customFormat="1"/>
    <row r="588" s="134" customFormat="1"/>
    <row r="589" s="134" customFormat="1"/>
    <row r="590" s="134" customFormat="1"/>
    <row r="591" s="134" customFormat="1"/>
    <row r="592" s="134" customFormat="1"/>
    <row r="593" s="134" customFormat="1"/>
    <row r="594" s="134" customFormat="1"/>
    <row r="595" s="134" customFormat="1"/>
    <row r="596" s="134" customFormat="1"/>
    <row r="597" s="134" customFormat="1"/>
    <row r="598" s="134" customFormat="1"/>
    <row r="599" s="134" customFormat="1"/>
    <row r="600" s="134" customFormat="1"/>
    <row r="601" s="134" customFormat="1"/>
    <row r="602" s="134" customFormat="1"/>
    <row r="603" s="134" customFormat="1"/>
    <row r="604" s="134" customFormat="1"/>
    <row r="605" s="134" customFormat="1"/>
    <row r="606" s="134" customFormat="1"/>
    <row r="607" s="134" customFormat="1"/>
    <row r="608" s="134" customFormat="1"/>
    <row r="609" s="134" customFormat="1"/>
    <row r="610" s="134" customFormat="1"/>
    <row r="611" s="134" customFormat="1"/>
    <row r="612" s="134" customFormat="1"/>
    <row r="613" s="134" customFormat="1"/>
    <row r="614" s="134" customFormat="1"/>
    <row r="615" s="134" customFormat="1"/>
    <row r="616" s="134" customFormat="1"/>
    <row r="617" s="134" customFormat="1"/>
    <row r="618" s="134" customFormat="1"/>
    <row r="619" s="134" customFormat="1"/>
    <row r="620" s="134" customFormat="1"/>
    <row r="621" s="134" customFormat="1"/>
    <row r="622" s="134" customFormat="1"/>
    <row r="623" s="134" customFormat="1"/>
    <row r="624" s="134" customFormat="1"/>
    <row r="625" s="134" customFormat="1"/>
    <row r="626" s="134" customFormat="1"/>
    <row r="627" s="134" customFormat="1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03"/>
  <sheetViews>
    <sheetView topLeftCell="A49" workbookViewId="0">
      <selection activeCell="J3" sqref="J3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53" t="s">
        <v>97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ht="15.75">
      <c r="A2" s="53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>
      <c r="A3" s="50" t="s">
        <v>2</v>
      </c>
      <c r="B3" s="51" t="s">
        <v>3</v>
      </c>
      <c r="C3" s="51" t="s">
        <v>4</v>
      </c>
      <c r="D3" s="51" t="s">
        <v>5</v>
      </c>
      <c r="E3" s="51" t="s">
        <v>6</v>
      </c>
      <c r="F3" s="51" t="s">
        <v>3</v>
      </c>
      <c r="G3" s="51" t="s">
        <v>4</v>
      </c>
      <c r="H3" s="51" t="s">
        <v>5</v>
      </c>
      <c r="I3" s="51" t="s">
        <v>6</v>
      </c>
      <c r="J3" s="51"/>
      <c r="K3" s="52" t="s">
        <v>23</v>
      </c>
      <c r="L3" s="52" t="s">
        <v>24</v>
      </c>
      <c r="M3" s="46"/>
      <c r="N3" s="46"/>
      <c r="O3" s="46"/>
      <c r="P3" s="46"/>
      <c r="Q3" s="46"/>
      <c r="R3" s="46"/>
      <c r="S3" s="46"/>
      <c r="T3" s="46"/>
    </row>
    <row r="4" spans="1:20">
      <c r="A4" s="50" t="s">
        <v>25</v>
      </c>
      <c r="B4" s="59">
        <f>Conversions!B186</f>
        <v>0</v>
      </c>
      <c r="C4" s="59">
        <f>Conversions!C186</f>
        <v>27.860317460317461</v>
      </c>
      <c r="D4" s="59">
        <f>Conversions!D186</f>
        <v>35.098412698412702</v>
      </c>
      <c r="E4" s="59">
        <f>Conversions!E186</f>
        <v>97.288888888888891</v>
      </c>
      <c r="F4" s="59">
        <f>Conversions!F186</f>
        <v>97.288888888888891</v>
      </c>
      <c r="G4" s="59">
        <f>Conversions!G186</f>
        <v>97.288888888888891</v>
      </c>
      <c r="H4" s="59">
        <f>Conversions!H186</f>
        <v>97.288888888888891</v>
      </c>
      <c r="I4" s="59">
        <f>Conversions!I186</f>
        <v>97.288888888888891</v>
      </c>
      <c r="J4" s="51"/>
      <c r="K4" s="51"/>
      <c r="L4" s="51"/>
      <c r="M4" s="46"/>
      <c r="N4" s="46"/>
      <c r="O4" s="46"/>
      <c r="P4" s="46"/>
      <c r="Q4" s="46"/>
      <c r="R4" s="46"/>
      <c r="S4" s="46"/>
      <c r="T4" s="46"/>
    </row>
    <row r="5" spans="1:20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46"/>
      <c r="N5" s="46"/>
      <c r="O5" s="46"/>
      <c r="P5" s="46"/>
      <c r="Q5" s="46"/>
      <c r="R5" s="46"/>
      <c r="S5" s="46"/>
      <c r="T5" s="46"/>
    </row>
    <row r="6" spans="1:20">
      <c r="A6" s="50" t="s">
        <v>31</v>
      </c>
      <c r="B6" s="54"/>
      <c r="C6" s="48"/>
      <c r="D6" s="48"/>
      <c r="E6" s="48"/>
      <c r="F6" s="48"/>
      <c r="G6" s="48"/>
      <c r="H6" s="48"/>
      <c r="I6" s="48"/>
      <c r="J6" s="48"/>
      <c r="K6" s="51"/>
      <c r="L6" s="51"/>
      <c r="M6" s="48"/>
      <c r="N6" s="48"/>
      <c r="O6" s="48"/>
      <c r="P6" s="48"/>
      <c r="Q6" s="48"/>
      <c r="R6" s="48"/>
      <c r="S6" s="48"/>
      <c r="T6" s="48"/>
    </row>
    <row r="7" spans="1:20">
      <c r="A7" s="50" t="str">
        <f>'User Input Traffic'!G4</f>
        <v>Net-A-Porter</v>
      </c>
      <c r="C7" s="48"/>
      <c r="D7" s="48"/>
      <c r="E7" s="48"/>
      <c r="F7" s="48"/>
      <c r="G7" s="48"/>
      <c r="H7" s="48"/>
      <c r="I7" s="48"/>
      <c r="J7" s="48"/>
      <c r="K7" s="51"/>
      <c r="L7" s="51"/>
      <c r="M7" s="48"/>
      <c r="N7" s="48"/>
      <c r="O7" s="48"/>
      <c r="P7" s="48"/>
      <c r="Q7" s="48"/>
      <c r="R7" s="48"/>
      <c r="S7" s="48"/>
      <c r="T7" s="48"/>
    </row>
    <row r="8" spans="1:20">
      <c r="A8" s="50" t="s">
        <v>63</v>
      </c>
      <c r="B8" s="58">
        <f>Conversions!B7*Pricing!$B9</f>
        <v>0</v>
      </c>
      <c r="C8" s="58">
        <f>Conversions!C7*Pricing!$B9</f>
        <v>0</v>
      </c>
      <c r="D8" s="58">
        <f>Conversions!D7*Pricing!$B9</f>
        <v>0</v>
      </c>
      <c r="E8" s="58">
        <f>Conversions!E7*Pricing!$B9</f>
        <v>365547.5</v>
      </c>
      <c r="F8" s="58">
        <f>Conversions!F7*Pricing!$B9</f>
        <v>365547.5</v>
      </c>
      <c r="G8" s="58">
        <f>Conversions!G7*Pricing!$B9</f>
        <v>365547.5</v>
      </c>
      <c r="H8" s="58">
        <f>Conversions!H7*Pricing!$B9</f>
        <v>365547.5</v>
      </c>
      <c r="I8" s="58">
        <f>Conversions!I7*Pricing!$B9</f>
        <v>365547.5</v>
      </c>
      <c r="J8" s="58"/>
      <c r="K8" s="58">
        <f>SUM(B8:E8)</f>
        <v>365547.5</v>
      </c>
      <c r="L8" s="58">
        <f>SUM(F8:I8)</f>
        <v>1462190</v>
      </c>
      <c r="M8" s="45"/>
      <c r="N8" s="45"/>
      <c r="O8" s="45"/>
      <c r="P8" s="45"/>
      <c r="Q8" s="45"/>
      <c r="R8" s="45"/>
      <c r="S8" s="45"/>
      <c r="T8" s="45"/>
    </row>
    <row r="9" spans="1:20" ht="15.75" thickBot="1">
      <c r="A9" s="105" t="s">
        <v>67</v>
      </c>
      <c r="B9" s="106">
        <f>Conversions!B20*Pricing!$B9</f>
        <v>0</v>
      </c>
      <c r="C9" s="106">
        <f>Conversions!C20*Pricing!$B9</f>
        <v>0</v>
      </c>
      <c r="D9" s="106">
        <f>Conversions!D20*Pricing!$B9</f>
        <v>0</v>
      </c>
      <c r="E9" s="106">
        <f>Conversions!E20*Pricing!$B9</f>
        <v>2066812.4999999995</v>
      </c>
      <c r="F9" s="106">
        <f>Conversions!F20*Pricing!$B9</f>
        <v>2066812.4999999995</v>
      </c>
      <c r="G9" s="106">
        <f>Conversions!G20*Pricing!$B9</f>
        <v>2066812.4999999995</v>
      </c>
      <c r="H9" s="106">
        <f>Conversions!H20*Pricing!$B9</f>
        <v>2066812.4999999995</v>
      </c>
      <c r="I9" s="106">
        <f>Conversions!I20*Pricing!$B9</f>
        <v>2066812.4999999995</v>
      </c>
      <c r="J9" s="107"/>
      <c r="K9" s="106">
        <f>SUM(B9:E9)</f>
        <v>2066812.4999999995</v>
      </c>
      <c r="L9" s="106">
        <f>SUM(F9:I9)</f>
        <v>8267249.9999999981</v>
      </c>
    </row>
    <row r="10" spans="1:20" ht="15.75" thickTop="1">
      <c r="A10" s="105" t="s">
        <v>153</v>
      </c>
      <c r="B10" s="58">
        <f>SUM(B8:B9)</f>
        <v>0</v>
      </c>
      <c r="C10" s="58">
        <f t="shared" ref="C10:L10" si="0">SUM(C8:C9)</f>
        <v>0</v>
      </c>
      <c r="D10" s="58">
        <f t="shared" si="0"/>
        <v>0</v>
      </c>
      <c r="E10" s="58">
        <f t="shared" si="0"/>
        <v>2432359.9999999995</v>
      </c>
      <c r="F10" s="58">
        <f t="shared" si="0"/>
        <v>2432359.9999999995</v>
      </c>
      <c r="G10" s="58">
        <f t="shared" si="0"/>
        <v>2432359.9999999995</v>
      </c>
      <c r="H10" s="58">
        <f t="shared" si="0"/>
        <v>2432359.9999999995</v>
      </c>
      <c r="I10" s="58">
        <f t="shared" si="0"/>
        <v>2432359.9999999995</v>
      </c>
      <c r="J10" s="58"/>
      <c r="K10" s="58">
        <f t="shared" si="0"/>
        <v>2432359.9999999995</v>
      </c>
      <c r="L10" s="58">
        <f t="shared" si="0"/>
        <v>9729439.9999999981</v>
      </c>
    </row>
    <row r="12" spans="1:20">
      <c r="A12" s="50" t="str">
        <f>'User Input Traffic'!F4</f>
        <v>Debenhams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9"/>
      <c r="M12" s="45"/>
      <c r="N12" s="45"/>
      <c r="O12" s="45"/>
      <c r="P12" s="45"/>
      <c r="Q12" s="45"/>
      <c r="R12" s="45"/>
      <c r="S12" s="45"/>
      <c r="T12" s="45"/>
    </row>
    <row r="13" spans="1:20">
      <c r="A13" s="50" t="s">
        <v>140</v>
      </c>
      <c r="B13" s="58">
        <f>Conversions!B8*Pricing!$B18</f>
        <v>0</v>
      </c>
      <c r="C13" s="58">
        <f>Conversions!C8*Pricing!$B18</f>
        <v>0</v>
      </c>
      <c r="D13" s="58">
        <f>Conversions!D8*Pricing!$B18</f>
        <v>0</v>
      </c>
      <c r="E13" s="58">
        <f>Conversions!E8*Pricing!$B18</f>
        <v>347270.125</v>
      </c>
      <c r="F13" s="58">
        <f>Conversions!F8*Pricing!$B18</f>
        <v>347270.125</v>
      </c>
      <c r="G13" s="58">
        <f>Conversions!G8*Pricing!$B18</f>
        <v>347270.125</v>
      </c>
      <c r="H13" s="58">
        <f>Conversions!H8*Pricing!$B18</f>
        <v>347270.125</v>
      </c>
      <c r="I13" s="58">
        <f>Conversions!I8*Pricing!$B18</f>
        <v>347270.125</v>
      </c>
      <c r="J13" s="58"/>
      <c r="K13" s="58">
        <f>SUM(B13:E13)</f>
        <v>347270.125</v>
      </c>
      <c r="L13" s="58">
        <f>SUM(F13:I13)</f>
        <v>1389080.5</v>
      </c>
    </row>
    <row r="14" spans="1:20" ht="15.75" thickBot="1">
      <c r="A14" s="105" t="s">
        <v>141</v>
      </c>
      <c r="B14" s="106">
        <f>Conversions!B21*Pricing!$B18</f>
        <v>0</v>
      </c>
      <c r="C14" s="106">
        <f>Conversions!C21*Pricing!$B18</f>
        <v>0</v>
      </c>
      <c r="D14" s="106">
        <f>Conversions!D21*Pricing!$B18</f>
        <v>0</v>
      </c>
      <c r="E14" s="106">
        <f>Conversions!E21*Pricing!$B18</f>
        <v>1963471.8749999995</v>
      </c>
      <c r="F14" s="106">
        <f>Conversions!F21*Pricing!$B18</f>
        <v>1963471.8749999995</v>
      </c>
      <c r="G14" s="106">
        <f>Conversions!G21*Pricing!$B18</f>
        <v>1963471.8749999995</v>
      </c>
      <c r="H14" s="106">
        <f>Conversions!H21*Pricing!$B18</f>
        <v>1963471.8749999995</v>
      </c>
      <c r="I14" s="106">
        <f>Conversions!I21*Pricing!$B18</f>
        <v>1963471.8749999995</v>
      </c>
      <c r="J14" s="58"/>
      <c r="K14" s="106">
        <f>SUM(B14:E14)</f>
        <v>1963471.8749999995</v>
      </c>
      <c r="L14" s="106">
        <f>SUM(F14:I14)</f>
        <v>7853887.4999999981</v>
      </c>
    </row>
    <row r="15" spans="1:20" ht="15.75" thickTop="1">
      <c r="A15" s="105" t="s">
        <v>87</v>
      </c>
      <c r="B15" s="58">
        <f>SUM(B13:B14)</f>
        <v>0</v>
      </c>
      <c r="C15" s="58">
        <f t="shared" ref="C15:L15" si="1">SUM(C13:C14)</f>
        <v>0</v>
      </c>
      <c r="D15" s="58">
        <f t="shared" si="1"/>
        <v>0</v>
      </c>
      <c r="E15" s="58">
        <f t="shared" si="1"/>
        <v>2310741.9999999995</v>
      </c>
      <c r="F15" s="58">
        <f t="shared" si="1"/>
        <v>2310741.9999999995</v>
      </c>
      <c r="G15" s="58">
        <f t="shared" si="1"/>
        <v>2310741.9999999995</v>
      </c>
      <c r="H15" s="58">
        <f t="shared" si="1"/>
        <v>2310741.9999999995</v>
      </c>
      <c r="I15" s="58">
        <f t="shared" si="1"/>
        <v>2310741.9999999995</v>
      </c>
      <c r="J15" s="58"/>
      <c r="K15" s="58">
        <f t="shared" si="1"/>
        <v>2310741.9999999995</v>
      </c>
      <c r="L15" s="58">
        <f t="shared" si="1"/>
        <v>9242967.9999999981</v>
      </c>
    </row>
    <row r="17" spans="1:12">
      <c r="A17" s="50" t="str">
        <f>'User Input Traffic'!E4</f>
        <v>Brand Alley</v>
      </c>
    </row>
    <row r="18" spans="1:12">
      <c r="A18" s="50" t="s">
        <v>140</v>
      </c>
      <c r="B18" s="58">
        <f>Conversions!B9*Pricing!$B27</f>
        <v>0</v>
      </c>
      <c r="C18" s="58">
        <f>Conversions!C9*Pricing!$B27</f>
        <v>0</v>
      </c>
      <c r="D18" s="58">
        <f>Conversions!D9*Pricing!$B27</f>
        <v>0</v>
      </c>
      <c r="E18" s="58">
        <f>Conversions!E9*Pricing!$B27</f>
        <v>1811481.9642857148</v>
      </c>
      <c r="F18" s="58">
        <f>Conversions!F9*Pricing!$B27</f>
        <v>1811481.9642857148</v>
      </c>
      <c r="G18" s="58">
        <f>Conversions!G9*Pricing!$B27</f>
        <v>1811481.9642857148</v>
      </c>
      <c r="H18" s="58">
        <f>Conversions!H9*Pricing!$B27</f>
        <v>1811481.9642857148</v>
      </c>
      <c r="I18" s="58">
        <f>Conversions!I9*Pricing!$B27</f>
        <v>1811481.9642857148</v>
      </c>
      <c r="J18" s="58"/>
      <c r="K18" s="58">
        <f>SUM(B18:E18)</f>
        <v>1811481.9642857148</v>
      </c>
      <c r="L18" s="58">
        <f>SUM(F18:I18)</f>
        <v>7245927.8571428591</v>
      </c>
    </row>
    <row r="19" spans="1:12" ht="15.75" thickBot="1">
      <c r="A19" s="105" t="s">
        <v>141</v>
      </c>
      <c r="B19" s="106">
        <f>Conversions!B22*Pricing!$B27</f>
        <v>0</v>
      </c>
      <c r="C19" s="106">
        <f>Conversions!C22*Pricing!$B27</f>
        <v>0</v>
      </c>
      <c r="D19" s="106">
        <f>Conversions!D22*Pricing!$B27</f>
        <v>0</v>
      </c>
      <c r="E19" s="106">
        <f>Conversions!E22*Pricing!$B27</f>
        <v>9388647.3214285728</v>
      </c>
      <c r="F19" s="106">
        <f>Conversions!F22*Pricing!$B27</f>
        <v>9388647.3214285728</v>
      </c>
      <c r="G19" s="106">
        <f>Conversions!G22*Pricing!$B27</f>
        <v>9388647.3214285728</v>
      </c>
      <c r="H19" s="106">
        <f>Conversions!H22*Pricing!$B27</f>
        <v>9388647.3214285728</v>
      </c>
      <c r="I19" s="106">
        <f>Conversions!I22*Pricing!$B27</f>
        <v>9388647.3214285728</v>
      </c>
      <c r="J19" s="58"/>
      <c r="K19" s="106">
        <f>SUM(B19:E19)</f>
        <v>9388647.3214285728</v>
      </c>
      <c r="L19" s="106">
        <f>SUM(F19:I19)</f>
        <v>37554589.285714291</v>
      </c>
    </row>
    <row r="20" spans="1:12" ht="15.75" thickTop="1">
      <c r="A20" s="105" t="s">
        <v>87</v>
      </c>
      <c r="B20" s="58">
        <f>SUM(B18:B19)</f>
        <v>0</v>
      </c>
      <c r="C20" s="58">
        <f t="shared" ref="C20:L20" si="2">SUM(C18:C19)</f>
        <v>0</v>
      </c>
      <c r="D20" s="58">
        <f t="shared" si="2"/>
        <v>0</v>
      </c>
      <c r="E20" s="58">
        <f t="shared" si="2"/>
        <v>11200129.285714287</v>
      </c>
      <c r="F20" s="58">
        <f t="shared" si="2"/>
        <v>11200129.285714287</v>
      </c>
      <c r="G20" s="58">
        <f t="shared" si="2"/>
        <v>11200129.285714287</v>
      </c>
      <c r="H20" s="58">
        <f t="shared" si="2"/>
        <v>11200129.285714287</v>
      </c>
      <c r="I20" s="58">
        <f t="shared" si="2"/>
        <v>11200129.285714287</v>
      </c>
      <c r="J20" s="58"/>
      <c r="K20" s="58">
        <f t="shared" si="2"/>
        <v>11200129.285714287</v>
      </c>
      <c r="L20" s="58">
        <f t="shared" si="2"/>
        <v>44800517.142857149</v>
      </c>
    </row>
    <row r="22" spans="1:12">
      <c r="A22" s="50" t="str">
        <f>'User Input Traffic'!D4</f>
        <v>NHS</v>
      </c>
    </row>
    <row r="23" spans="1:12">
      <c r="A23" s="50" t="s">
        <v>140</v>
      </c>
      <c r="B23" s="58">
        <f>Conversions!B10*Pricing!$B36</f>
        <v>0</v>
      </c>
      <c r="C23" s="58">
        <f>Conversions!C10*Pricing!$B36</f>
        <v>0</v>
      </c>
      <c r="D23" s="58">
        <f>Conversions!D10*Pricing!$B36</f>
        <v>0</v>
      </c>
      <c r="E23" s="58">
        <f>Conversions!E10*Pricing!$B36</f>
        <v>359055.71428571426</v>
      </c>
      <c r="F23" s="58">
        <f>Conversions!F10*Pricing!$B36</f>
        <v>359055.71428571426</v>
      </c>
      <c r="G23" s="58">
        <f>Conversions!G10*Pricing!$B36</f>
        <v>359055.71428571426</v>
      </c>
      <c r="H23" s="58">
        <f>Conversions!H10*Pricing!$B36</f>
        <v>359055.71428571426</v>
      </c>
      <c r="I23" s="58">
        <f>Conversions!I10*Pricing!$B36</f>
        <v>359055.71428571426</v>
      </c>
      <c r="J23" s="58"/>
      <c r="K23" s="58">
        <f>SUM(B23:E23)</f>
        <v>359055.71428571426</v>
      </c>
      <c r="L23" s="58">
        <f>SUM(F23:I23)</f>
        <v>1436222.857142857</v>
      </c>
    </row>
    <row r="24" spans="1:12" ht="15.75" thickBot="1">
      <c r="A24" s="105" t="s">
        <v>141</v>
      </c>
      <c r="B24" s="106">
        <f>Conversions!B23*Pricing!$B36</f>
        <v>0</v>
      </c>
      <c r="C24" s="106">
        <f>Conversions!C23*Pricing!$B36</f>
        <v>0</v>
      </c>
      <c r="D24" s="106">
        <f>Conversions!D23*Pricing!$B36</f>
        <v>0</v>
      </c>
      <c r="E24" s="106">
        <f>Conversions!E23*Pricing!$B36</f>
        <v>2119607.1428571432</v>
      </c>
      <c r="F24" s="106">
        <f>Conversions!F23*Pricing!$B36</f>
        <v>2119607.1428571432</v>
      </c>
      <c r="G24" s="106">
        <f>Conversions!G23*Pricing!$B36</f>
        <v>2119607.1428571432</v>
      </c>
      <c r="H24" s="106">
        <f>Conversions!H23*Pricing!$B36</f>
        <v>2119607.1428571432</v>
      </c>
      <c r="I24" s="106">
        <f>Conversions!I23*Pricing!$B36</f>
        <v>2119607.1428571432</v>
      </c>
      <c r="J24" s="58"/>
      <c r="K24" s="106">
        <f>SUM(B24:E24)</f>
        <v>2119607.1428571432</v>
      </c>
      <c r="L24" s="106">
        <f>SUM(F24:I24)</f>
        <v>8478428.5714285728</v>
      </c>
    </row>
    <row r="25" spans="1:12" ht="15.75" thickTop="1">
      <c r="A25" s="105" t="s">
        <v>87</v>
      </c>
      <c r="B25" s="58">
        <f>SUM(B23:B24)</f>
        <v>0</v>
      </c>
      <c r="C25" s="58">
        <f t="shared" ref="C25:L25" si="3">SUM(C23:C24)</f>
        <v>0</v>
      </c>
      <c r="D25" s="58">
        <f t="shared" si="3"/>
        <v>0</v>
      </c>
      <c r="E25" s="58">
        <f t="shared" si="3"/>
        <v>2478662.8571428573</v>
      </c>
      <c r="F25" s="58">
        <f t="shared" si="3"/>
        <v>2478662.8571428573</v>
      </c>
      <c r="G25" s="58">
        <f t="shared" si="3"/>
        <v>2478662.8571428573</v>
      </c>
      <c r="H25" s="58">
        <f t="shared" si="3"/>
        <v>2478662.8571428573</v>
      </c>
      <c r="I25" s="58">
        <f t="shared" si="3"/>
        <v>2478662.8571428573</v>
      </c>
      <c r="J25" s="58"/>
      <c r="K25" s="58">
        <f t="shared" si="3"/>
        <v>2478662.8571428573</v>
      </c>
      <c r="L25" s="58">
        <f t="shared" si="3"/>
        <v>9914651.4285714291</v>
      </c>
    </row>
    <row r="27" spans="1:12">
      <c r="A27" s="50" t="str">
        <f>'User Input Traffic'!C4</f>
        <v>The Independent</v>
      </c>
    </row>
    <row r="28" spans="1:12">
      <c r="A28" s="50" t="s">
        <v>140</v>
      </c>
      <c r="B28" s="58">
        <f>Conversions!B11*Pricing!$B45</f>
        <v>0</v>
      </c>
      <c r="C28" s="58">
        <f>Conversions!C11*Pricing!$B45</f>
        <v>0</v>
      </c>
      <c r="D28" s="58">
        <f>Conversions!D11*Pricing!$B45</f>
        <v>208884.28571428574</v>
      </c>
      <c r="E28" s="58">
        <f>Conversions!E11*Pricing!$B45</f>
        <v>208884.28571428574</v>
      </c>
      <c r="F28" s="58">
        <f>Conversions!F11*Pricing!$B45</f>
        <v>208884.28571428574</v>
      </c>
      <c r="G28" s="58">
        <f>Conversions!G11*Pricing!$B45</f>
        <v>208884.28571428574</v>
      </c>
      <c r="H28" s="58">
        <f>Conversions!H11*Pricing!$B45</f>
        <v>208884.28571428574</v>
      </c>
      <c r="I28" s="58">
        <f>Conversions!I11*Pricing!$B45</f>
        <v>208884.28571428574</v>
      </c>
      <c r="J28" s="58"/>
      <c r="K28" s="58">
        <f>SUM(B28:E28)</f>
        <v>417768.57142857148</v>
      </c>
      <c r="L28" s="58">
        <f>SUM(F28:I28)</f>
        <v>835537.14285714296</v>
      </c>
    </row>
    <row r="29" spans="1:12" ht="15.75" thickBot="1">
      <c r="A29" s="105" t="s">
        <v>141</v>
      </c>
      <c r="B29" s="106">
        <f>Conversions!B24*Pricing!$B45</f>
        <v>0</v>
      </c>
      <c r="C29" s="106">
        <f>Conversions!C24*Pricing!$B45</f>
        <v>0</v>
      </c>
      <c r="D29" s="106">
        <f>Conversions!D24*Pricing!$B45</f>
        <v>1181035.7142857141</v>
      </c>
      <c r="E29" s="106">
        <f>Conversions!E24*Pricing!$B45</f>
        <v>1181035.7142857141</v>
      </c>
      <c r="F29" s="106">
        <f>Conversions!F24*Pricing!$B45</f>
        <v>1181035.7142857141</v>
      </c>
      <c r="G29" s="106">
        <f>Conversions!G24*Pricing!$B45</f>
        <v>1181035.7142857141</v>
      </c>
      <c r="H29" s="106">
        <f>Conversions!H24*Pricing!$B45</f>
        <v>1181035.7142857141</v>
      </c>
      <c r="I29" s="106">
        <f>Conversions!I24*Pricing!$B45</f>
        <v>1181035.7142857141</v>
      </c>
      <c r="J29" s="58"/>
      <c r="K29" s="106">
        <f>SUM(B29:E29)</f>
        <v>2362071.4285714282</v>
      </c>
      <c r="L29" s="106">
        <f>SUM(F29:I29)</f>
        <v>4724142.8571428563</v>
      </c>
    </row>
    <row r="30" spans="1:12" ht="15.75" thickTop="1">
      <c r="A30" s="105" t="s">
        <v>87</v>
      </c>
      <c r="B30" s="58">
        <f>SUM(B28:B29)</f>
        <v>0</v>
      </c>
      <c r="C30" s="58">
        <f t="shared" ref="C30:L30" si="4">SUM(C28:C29)</f>
        <v>0</v>
      </c>
      <c r="D30" s="58">
        <f t="shared" si="4"/>
        <v>1389919.9999999998</v>
      </c>
      <c r="E30" s="58">
        <f t="shared" si="4"/>
        <v>1389919.9999999998</v>
      </c>
      <c r="F30" s="58">
        <f t="shared" si="4"/>
        <v>1389919.9999999998</v>
      </c>
      <c r="G30" s="58">
        <f t="shared" si="4"/>
        <v>1389919.9999999998</v>
      </c>
      <c r="H30" s="58">
        <f t="shared" si="4"/>
        <v>1389919.9999999998</v>
      </c>
      <c r="I30" s="58">
        <f t="shared" si="4"/>
        <v>1389919.9999999998</v>
      </c>
      <c r="J30" s="58"/>
      <c r="K30" s="58">
        <f t="shared" si="4"/>
        <v>2779839.9999999995</v>
      </c>
      <c r="L30" s="58">
        <f t="shared" si="4"/>
        <v>5559679.9999999991</v>
      </c>
    </row>
    <row r="31" spans="1:12">
      <c r="A31" s="47"/>
    </row>
    <row r="32" spans="1:12">
      <c r="A32" s="50" t="str">
        <f>'User Input Traffic'!B4</f>
        <v>The Times</v>
      </c>
    </row>
    <row r="33" spans="1:12">
      <c r="A33" s="50" t="s">
        <v>140</v>
      </c>
      <c r="B33" s="58">
        <f>Conversions!B12*Pricing!$B54</f>
        <v>0</v>
      </c>
      <c r="C33" s="58">
        <f>Conversions!C12*Pricing!$B54</f>
        <v>208884.28571428574</v>
      </c>
      <c r="D33" s="58">
        <f>Conversions!D12*Pricing!$B54</f>
        <v>208884.28571428574</v>
      </c>
      <c r="E33" s="58">
        <f>Conversions!E12*Pricing!$B54</f>
        <v>208884.28571428574</v>
      </c>
      <c r="F33" s="58">
        <f>Conversions!F12*Pricing!$B54</f>
        <v>208884.28571428574</v>
      </c>
      <c r="G33" s="58">
        <f>Conversions!G12*Pricing!$B54</f>
        <v>208884.28571428574</v>
      </c>
      <c r="H33" s="58">
        <f>Conversions!H12*Pricing!$B54</f>
        <v>208884.28571428574</v>
      </c>
      <c r="I33" s="58">
        <f>Conversions!I12*Pricing!$B54</f>
        <v>208884.28571428574</v>
      </c>
      <c r="J33" s="58"/>
      <c r="K33" s="58">
        <f>SUM(B33:E33)</f>
        <v>626652.85714285728</v>
      </c>
      <c r="L33" s="58">
        <f>SUM(F33:I33)</f>
        <v>835537.14285714296</v>
      </c>
    </row>
    <row r="34" spans="1:12" ht="15.75" thickBot="1">
      <c r="A34" s="105" t="s">
        <v>141</v>
      </c>
      <c r="B34" s="106">
        <f>Conversions!B25*Pricing!$B54</f>
        <v>0</v>
      </c>
      <c r="C34" s="106">
        <f>Conversions!C25*Pricing!$B54</f>
        <v>1181035.7142857141</v>
      </c>
      <c r="D34" s="106">
        <f>Conversions!D25*Pricing!$B54</f>
        <v>1181035.7142857141</v>
      </c>
      <c r="E34" s="106">
        <f>Conversions!E25*Pricing!$B54</f>
        <v>1181035.7142857141</v>
      </c>
      <c r="F34" s="106">
        <f>Conversions!F25*Pricing!$B54</f>
        <v>1181035.7142857141</v>
      </c>
      <c r="G34" s="106">
        <f>Conversions!G25*Pricing!$B54</f>
        <v>1181035.7142857141</v>
      </c>
      <c r="H34" s="106">
        <f>Conversions!H25*Pricing!$B54</f>
        <v>1181035.7142857141</v>
      </c>
      <c r="I34" s="106">
        <f>Conversions!I25*Pricing!$B54</f>
        <v>1181035.7142857141</v>
      </c>
      <c r="J34" s="58"/>
      <c r="K34" s="106">
        <f>SUM(B34:E34)</f>
        <v>3543107.1428571423</v>
      </c>
      <c r="L34" s="106">
        <f t="shared" ref="L34:L35" si="5">SUM(F34:I34)</f>
        <v>4724142.8571428563</v>
      </c>
    </row>
    <row r="35" spans="1:12" ht="15.75" thickTop="1">
      <c r="A35" s="105" t="s">
        <v>87</v>
      </c>
      <c r="B35" s="58">
        <f>SUM(B33:B34)</f>
        <v>0</v>
      </c>
      <c r="C35" s="58">
        <f t="shared" ref="C35:I35" si="6">SUM(C33:C34)</f>
        <v>1389919.9999999998</v>
      </c>
      <c r="D35" s="58">
        <f t="shared" si="6"/>
        <v>1389919.9999999998</v>
      </c>
      <c r="E35" s="58">
        <f t="shared" si="6"/>
        <v>1389919.9999999998</v>
      </c>
      <c r="F35" s="58">
        <f t="shared" si="6"/>
        <v>1389919.9999999998</v>
      </c>
      <c r="G35" s="58">
        <f t="shared" si="6"/>
        <v>1389919.9999999998</v>
      </c>
      <c r="H35" s="58">
        <f t="shared" si="6"/>
        <v>1389919.9999999998</v>
      </c>
      <c r="I35" s="58">
        <f t="shared" si="6"/>
        <v>1389919.9999999998</v>
      </c>
      <c r="J35" s="58"/>
      <c r="K35" s="58">
        <f>SUM(B35:E35)</f>
        <v>4169759.9999999991</v>
      </c>
      <c r="L35" s="58">
        <f t="shared" si="5"/>
        <v>5559679.9999999991</v>
      </c>
    </row>
    <row r="36" spans="1:12">
      <c r="A36" s="105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</row>
    <row r="37" spans="1:12">
      <c r="A37" s="105" t="str">
        <f>'User Input Traffic'!I4</f>
        <v>Sky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</row>
    <row r="38" spans="1:12">
      <c r="A38" s="50" t="s">
        <v>140</v>
      </c>
      <c r="B38" s="58">
        <f>Conversions!B6*Pricing!$F33</f>
        <v>0</v>
      </c>
      <c r="C38" s="58">
        <f>Conversions!C6*Pricing!$F33</f>
        <v>646081.30240000016</v>
      </c>
      <c r="D38" s="58">
        <f>Conversions!D6*Pricing!$F33</f>
        <v>646081.30240000016</v>
      </c>
      <c r="E38" s="58">
        <f>Conversions!E6*Pricing!$F33</f>
        <v>646081.30240000016</v>
      </c>
      <c r="F38" s="58">
        <f>Conversions!F6*Pricing!$F33</f>
        <v>646081.30240000016</v>
      </c>
      <c r="G38" s="58">
        <f>Conversions!G6*Pricing!$F33</f>
        <v>646081.30240000016</v>
      </c>
      <c r="H38" s="58">
        <f>Conversions!H6*Pricing!$F33</f>
        <v>646081.30240000016</v>
      </c>
      <c r="I38" s="58">
        <f>Conversions!I6*Pricing!$F33</f>
        <v>646081.30240000016</v>
      </c>
      <c r="J38" s="58"/>
      <c r="K38" s="58">
        <f>SUM(B38:E38)</f>
        <v>1938243.9072000005</v>
      </c>
      <c r="L38" s="58">
        <f>SUM(F38:I38)</f>
        <v>2584325.2096000006</v>
      </c>
    </row>
    <row r="39" spans="1:12" ht="15.75" thickBot="1">
      <c r="A39" s="105" t="s">
        <v>141</v>
      </c>
      <c r="B39" s="106">
        <f>Conversions!B19*Pricing!$F33</f>
        <v>0</v>
      </c>
      <c r="C39" s="106">
        <f>Conversions!C19*Pricing!$F33</f>
        <v>3406447.7535714288</v>
      </c>
      <c r="D39" s="106">
        <f>Conversions!D19*Pricing!$F33</f>
        <v>3406447.7535714288</v>
      </c>
      <c r="E39" s="106">
        <f>Conversions!E19*Pricing!$F33</f>
        <v>3406447.7535714288</v>
      </c>
      <c r="F39" s="106">
        <f>Conversions!F19*Pricing!$F33</f>
        <v>3406447.7535714288</v>
      </c>
      <c r="G39" s="106">
        <f>Conversions!G19*Pricing!$F33</f>
        <v>3406447.7535714288</v>
      </c>
      <c r="H39" s="106">
        <f>Conversions!H19*Pricing!$F33</f>
        <v>3406447.7535714288</v>
      </c>
      <c r="I39" s="106">
        <f>Conversions!I19*Pricing!$F33</f>
        <v>3406447.7535714288</v>
      </c>
      <c r="J39" s="58"/>
      <c r="K39" s="106">
        <f>SUM(B39:E39)</f>
        <v>10219343.260714287</v>
      </c>
      <c r="L39" s="106">
        <f>SUM(F39:I39)</f>
        <v>13625791.014285715</v>
      </c>
    </row>
    <row r="40" spans="1:12" ht="15.75" thickTop="1">
      <c r="A40" s="105" t="s">
        <v>87</v>
      </c>
      <c r="B40" s="58">
        <f>SUM(B38:B39)</f>
        <v>0</v>
      </c>
      <c r="C40" s="58">
        <f t="shared" ref="C40:I40" si="7">SUM(C38:C39)</f>
        <v>4052529.0559714288</v>
      </c>
      <c r="D40" s="58">
        <f t="shared" si="7"/>
        <v>4052529.0559714288</v>
      </c>
      <c r="E40" s="58">
        <f t="shared" si="7"/>
        <v>4052529.0559714288</v>
      </c>
      <c r="F40" s="58">
        <f t="shared" si="7"/>
        <v>4052529.0559714288</v>
      </c>
      <c r="G40" s="58">
        <f t="shared" si="7"/>
        <v>4052529.0559714288</v>
      </c>
      <c r="H40" s="58">
        <f t="shared" si="7"/>
        <v>4052529.0559714288</v>
      </c>
      <c r="I40" s="58">
        <f t="shared" si="7"/>
        <v>4052529.0559714288</v>
      </c>
      <c r="J40" s="58"/>
      <c r="K40" s="58">
        <f>SUM(K38:K39)</f>
        <v>12157587.167914288</v>
      </c>
      <c r="L40" s="58">
        <f>SUM(L38:L39)</f>
        <v>16210116.223885715</v>
      </c>
    </row>
    <row r="41" spans="1:12">
      <c r="A41" s="105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</row>
    <row r="42" spans="1:12">
      <c r="A42" s="105" t="str">
        <f>'User Input Traffic'!J4</f>
        <v>BT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 spans="1:12">
      <c r="A43" s="50" t="s">
        <v>140</v>
      </c>
      <c r="B43" s="58">
        <f>Conversions!B5*Pricing!$F31</f>
        <v>0</v>
      </c>
      <c r="C43" s="58">
        <f>Conversions!C5*Pricing!$F31</f>
        <v>0</v>
      </c>
      <c r="D43" s="58">
        <f>Conversions!D5*Pricing!$F31</f>
        <v>0</v>
      </c>
      <c r="E43" s="58">
        <f>Conversions!E5*Pricing!$F31</f>
        <v>0</v>
      </c>
      <c r="F43" s="58">
        <f>Conversions!F5*Pricing!$F31</f>
        <v>0</v>
      </c>
      <c r="G43" s="58">
        <f>Conversions!G5*Pricing!$F31</f>
        <v>0</v>
      </c>
      <c r="H43" s="58">
        <f>Conversions!H5*Pricing!$F31</f>
        <v>0</v>
      </c>
      <c r="I43" s="58">
        <f>Conversions!I5*Pricing!$F31</f>
        <v>0</v>
      </c>
      <c r="J43" s="58"/>
      <c r="K43" s="58">
        <f>SUM(B43:E43)</f>
        <v>0</v>
      </c>
      <c r="L43" s="58">
        <f>SUM(F43:I43)</f>
        <v>0</v>
      </c>
    </row>
    <row r="44" spans="1:12" ht="15.75" thickBot="1">
      <c r="A44" s="105" t="s">
        <v>141</v>
      </c>
      <c r="B44" s="106">
        <f>Conversions!B18*Pricing!$F31</f>
        <v>0</v>
      </c>
      <c r="C44" s="106">
        <f>Conversions!C18*Pricing!$F31</f>
        <v>0</v>
      </c>
      <c r="D44" s="106">
        <f>Conversions!D18*Pricing!$F31</f>
        <v>0</v>
      </c>
      <c r="E44" s="106">
        <f>Conversions!E18*Pricing!$F31</f>
        <v>0</v>
      </c>
      <c r="F44" s="106">
        <f>Conversions!F18*Pricing!$F31</f>
        <v>0</v>
      </c>
      <c r="G44" s="106">
        <f>Conversions!G18*Pricing!$F31</f>
        <v>0</v>
      </c>
      <c r="H44" s="106">
        <f>Conversions!H18*Pricing!$F31</f>
        <v>0</v>
      </c>
      <c r="I44" s="106">
        <f>Conversions!I18*Pricing!$F31</f>
        <v>0</v>
      </c>
      <c r="J44" s="58"/>
      <c r="K44" s="106">
        <f>SUM(B44:E44)</f>
        <v>0</v>
      </c>
      <c r="L44" s="106">
        <f>SUM(F44:I44)</f>
        <v>0</v>
      </c>
    </row>
    <row r="45" spans="1:12" ht="15.75" thickTop="1">
      <c r="A45" s="105" t="s">
        <v>87</v>
      </c>
      <c r="B45" s="58">
        <f>SUM(B43:B44)</f>
        <v>0</v>
      </c>
      <c r="C45" s="58">
        <f t="shared" ref="C45:I45" si="8">SUM(C43:C44)</f>
        <v>0</v>
      </c>
      <c r="D45" s="58">
        <f t="shared" si="8"/>
        <v>0</v>
      </c>
      <c r="E45" s="58">
        <f t="shared" si="8"/>
        <v>0</v>
      </c>
      <c r="F45" s="58">
        <f t="shared" si="8"/>
        <v>0</v>
      </c>
      <c r="G45" s="58">
        <f t="shared" si="8"/>
        <v>0</v>
      </c>
      <c r="H45" s="58">
        <f t="shared" si="8"/>
        <v>0</v>
      </c>
      <c r="I45" s="58">
        <f t="shared" si="8"/>
        <v>0</v>
      </c>
      <c r="J45" s="58"/>
      <c r="K45" s="58">
        <f>SUM(K43:K44)</f>
        <v>0</v>
      </c>
      <c r="L45" s="58">
        <f>SUM(L43:L44)</f>
        <v>0</v>
      </c>
    </row>
    <row r="46" spans="1:12">
      <c r="A46" s="105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 spans="1:12">
      <c r="A47" s="105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 spans="1:12">
      <c r="A48" s="47" t="s">
        <v>97</v>
      </c>
    </row>
    <row r="49" spans="1:20">
      <c r="A49" s="130" t="s">
        <v>63</v>
      </c>
      <c r="B49" s="58">
        <f>SUM(B8+B13+B18+B23+B28+B33+B38+B43)</f>
        <v>0</v>
      </c>
      <c r="C49" s="58">
        <f t="shared" ref="C49:I49" si="9">SUM(C8+C13+C18+C23+C28+C33+C38+C43)</f>
        <v>854965.58811428584</v>
      </c>
      <c r="D49" s="58">
        <f t="shared" si="9"/>
        <v>1063849.8738285718</v>
      </c>
      <c r="E49" s="58">
        <f t="shared" si="9"/>
        <v>3947205.1774000004</v>
      </c>
      <c r="F49" s="58">
        <f t="shared" si="9"/>
        <v>3947205.1774000004</v>
      </c>
      <c r="G49" s="58">
        <f t="shared" si="9"/>
        <v>3947205.1774000004</v>
      </c>
      <c r="H49" s="58">
        <f t="shared" si="9"/>
        <v>3947205.1774000004</v>
      </c>
      <c r="I49" s="58">
        <f t="shared" si="9"/>
        <v>3947205.1774000004</v>
      </c>
      <c r="J49" s="58"/>
      <c r="K49" s="58">
        <f>SUM(B49:E49)</f>
        <v>5866020.6393428575</v>
      </c>
      <c r="L49" s="58">
        <f>SUM(F49:I49)</f>
        <v>15788820.709600002</v>
      </c>
    </row>
    <row r="50" spans="1:20" ht="15.75" thickBot="1">
      <c r="A50" s="130" t="s">
        <v>67</v>
      </c>
      <c r="B50" s="106">
        <f>SUM(B9+B14+B19+B24+B29+B34+B39+B44)</f>
        <v>0</v>
      </c>
      <c r="C50" s="106">
        <f t="shared" ref="C50:I50" si="10">SUM(C9+C14+C19+C24+C29+C34+C39+C44)</f>
        <v>4587483.4678571429</v>
      </c>
      <c r="D50" s="106">
        <f t="shared" si="10"/>
        <v>5768519.1821428575</v>
      </c>
      <c r="E50" s="106">
        <f t="shared" si="10"/>
        <v>21307058.02142857</v>
      </c>
      <c r="F50" s="106">
        <f t="shared" si="10"/>
        <v>21307058.02142857</v>
      </c>
      <c r="G50" s="106">
        <f t="shared" si="10"/>
        <v>21307058.02142857</v>
      </c>
      <c r="H50" s="106">
        <f t="shared" si="10"/>
        <v>21307058.02142857</v>
      </c>
      <c r="I50" s="106">
        <f t="shared" si="10"/>
        <v>21307058.02142857</v>
      </c>
      <c r="J50" s="107"/>
      <c r="K50" s="106">
        <f>SUM(B50:E50)</f>
        <v>31663060.671428569</v>
      </c>
      <c r="L50" s="106">
        <f>SUM(F50:I50)</f>
        <v>85228232.085714281</v>
      </c>
    </row>
    <row r="51" spans="1:20" ht="15.75" thickTop="1">
      <c r="A51" s="130" t="s">
        <v>155</v>
      </c>
      <c r="B51" s="58">
        <f>SUM(B49:B50)</f>
        <v>0</v>
      </c>
      <c r="C51" s="58">
        <f t="shared" ref="C51:L51" si="11">SUM(C49:C50)</f>
        <v>5442449.0559714288</v>
      </c>
      <c r="D51" s="58">
        <f t="shared" si="11"/>
        <v>6832369.0559714288</v>
      </c>
      <c r="E51" s="58">
        <f t="shared" si="11"/>
        <v>25254263.198828571</v>
      </c>
      <c r="F51" s="58">
        <f t="shared" si="11"/>
        <v>25254263.198828571</v>
      </c>
      <c r="G51" s="58">
        <f t="shared" si="11"/>
        <v>25254263.198828571</v>
      </c>
      <c r="H51" s="58">
        <f t="shared" si="11"/>
        <v>25254263.198828571</v>
      </c>
      <c r="I51" s="58">
        <f t="shared" si="11"/>
        <v>25254263.198828571</v>
      </c>
      <c r="J51" s="58"/>
      <c r="K51" s="58">
        <f t="shared" si="11"/>
        <v>37529081.310771428</v>
      </c>
      <c r="L51" s="58">
        <f t="shared" si="11"/>
        <v>101017052.79531428</v>
      </c>
    </row>
    <row r="53" spans="1:20" ht="15.75">
      <c r="A53" s="53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1:20" ht="15.75">
      <c r="A54" s="53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1:20" ht="15.75">
      <c r="A55" s="53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1:20" ht="15.75">
      <c r="A56" s="53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1:20" ht="15.75">
      <c r="A57" s="53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1:20" ht="15.75">
      <c r="A58" s="53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1:20" ht="15.75">
      <c r="A59" s="53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1:20">
      <c r="A60" s="50"/>
      <c r="B60" s="55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</row>
    <row r="61" spans="1:20"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1:20"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1:20"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1:20"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4:20"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4:20">
      <c r="D66" s="46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4:20">
      <c r="D67" s="46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4:20">
      <c r="D68" s="46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4:20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</row>
    <row r="70" spans="4:20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</row>
    <row r="71" spans="4:20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</row>
    <row r="72" spans="4:20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</row>
    <row r="73" spans="4:20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</row>
    <row r="74" spans="4:20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</row>
    <row r="75" spans="4:20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</row>
    <row r="76" spans="4:20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</row>
    <row r="77" spans="4:20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</row>
    <row r="78" spans="4:20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</row>
    <row r="79" spans="4:20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</row>
    <row r="80" spans="4:20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</row>
    <row r="81" spans="4:20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</row>
    <row r="82" spans="4:20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</row>
    <row r="83" spans="4:20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</row>
    <row r="84" spans="4:20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</row>
    <row r="85" spans="4:20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</row>
    <row r="86" spans="4:20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</row>
    <row r="87" spans="4:20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</row>
    <row r="88" spans="4:20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</row>
    <row r="89" spans="4:20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</row>
    <row r="90" spans="4:20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</row>
    <row r="91" spans="4:20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</row>
    <row r="92" spans="4:20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</row>
    <row r="93" spans="4:20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</row>
    <row r="94" spans="4:20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</row>
    <row r="95" spans="4:20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</row>
    <row r="96" spans="4:20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</row>
    <row r="97" spans="4:20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</row>
    <row r="98" spans="4:20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</row>
    <row r="99" spans="4:20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</row>
    <row r="100" spans="4:20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</row>
    <row r="112" spans="4:20">
      <c r="D112" s="57"/>
      <c r="E112" s="48"/>
      <c r="F112" s="48"/>
      <c r="G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</row>
    <row r="113" spans="4:20">
      <c r="D113" s="57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</row>
    <row r="114" spans="4:20">
      <c r="D114" s="57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</row>
    <row r="115" spans="4:20">
      <c r="D115" s="57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</row>
    <row r="116" spans="4:20">
      <c r="D116" s="57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</row>
    <row r="117" spans="4:20">
      <c r="D117" s="57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</row>
    <row r="118" spans="4:20">
      <c r="D118" s="57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</row>
    <row r="119" spans="4:20">
      <c r="D119" s="57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</row>
    <row r="120" spans="4:20">
      <c r="D120" s="57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</row>
    <row r="121" spans="4:20">
      <c r="D121" s="57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</row>
    <row r="122" spans="4:20">
      <c r="D122" s="57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</row>
    <row r="123" spans="4:20">
      <c r="D123" s="57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</row>
    <row r="124" spans="4:20">
      <c r="D124" s="57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</row>
    <row r="125" spans="4:20">
      <c r="D125" s="57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</row>
    <row r="126" spans="4:20">
      <c r="D126" s="57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</row>
    <row r="127" spans="4:20">
      <c r="D127" s="57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</row>
    <row r="128" spans="4:20">
      <c r="D128" s="57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</row>
    <row r="129" spans="4:20">
      <c r="D129" s="57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</row>
    <row r="130" spans="4:20">
      <c r="D130" s="57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</row>
    <row r="131" spans="4:20">
      <c r="D131" s="57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</row>
    <row r="132" spans="4:20">
      <c r="D132" s="57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</row>
    <row r="133" spans="4:20">
      <c r="D133" s="57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</row>
    <row r="134" spans="4:20">
      <c r="D134" s="57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</row>
    <row r="135" spans="4:20">
      <c r="D135" s="57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</row>
    <row r="136" spans="4:20">
      <c r="D136" s="57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</row>
    <row r="137" spans="4:20">
      <c r="D137" s="57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</row>
    <row r="138" spans="4:20">
      <c r="D138" s="57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</row>
    <row r="139" spans="4:20">
      <c r="D139" s="57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</row>
    <row r="140" spans="4:20">
      <c r="D140" s="57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</row>
    <row r="141" spans="4:20">
      <c r="D141" s="57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</row>
    <row r="142" spans="4:20">
      <c r="D142" s="57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</row>
    <row r="143" spans="4:20">
      <c r="D143" s="57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</row>
    <row r="144" spans="4:20">
      <c r="D144" s="57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</row>
    <row r="145" spans="1:20">
      <c r="D145" s="57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</row>
    <row r="146" spans="1:20">
      <c r="D146" s="57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</row>
    <row r="147" spans="1:20">
      <c r="D147" s="57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</row>
    <row r="148" spans="1:20">
      <c r="H148" s="48"/>
      <c r="I148" s="48"/>
    </row>
    <row r="151" spans="1:20">
      <c r="A151" s="46"/>
      <c r="B151" s="57"/>
      <c r="C151" s="48"/>
      <c r="D151" s="46"/>
      <c r="E151" s="48"/>
      <c r="F151" s="48"/>
      <c r="G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</row>
    <row r="152" spans="1:20">
      <c r="A152" s="50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</row>
    <row r="203" spans="1:1">
      <c r="A203" s="4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28"/>
  <sheetViews>
    <sheetView workbookViewId="0"/>
  </sheetViews>
  <sheetFormatPr defaultRowHeight="15"/>
  <cols>
    <col min="1" max="1" width="29" customWidth="1"/>
    <col min="2" max="12" width="11.140625" bestFit="1" customWidth="1"/>
  </cols>
  <sheetData>
    <row r="1" spans="1:20" ht="15.75">
      <c r="A1" s="70" t="s">
        <v>33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20" ht="15.75">
      <c r="A2" s="70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1:20">
      <c r="A3" s="62" t="s">
        <v>13</v>
      </c>
      <c r="B3" s="120">
        <f>'User Input Pricing'!B105</f>
        <v>10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1:20">
      <c r="A4" s="14" t="s">
        <v>79</v>
      </c>
      <c r="B4" s="121">
        <f>'User Input Pricing'!B106</f>
        <v>0.1</v>
      </c>
      <c r="C4" s="63"/>
      <c r="D4" s="63"/>
      <c r="E4" s="63"/>
      <c r="F4" s="63"/>
      <c r="G4" s="63"/>
      <c r="H4" s="63"/>
      <c r="I4" s="63"/>
      <c r="J4" s="63"/>
      <c r="K4" s="63"/>
      <c r="L4" s="63"/>
    </row>
    <row r="5" spans="1:20">
      <c r="A5" s="14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</row>
    <row r="6" spans="1:20">
      <c r="A6" s="117" t="s">
        <v>137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8"/>
      <c r="M6" s="61"/>
      <c r="N6" s="61"/>
      <c r="O6" s="61"/>
      <c r="P6" s="61"/>
      <c r="Q6" s="61"/>
      <c r="R6" s="61"/>
      <c r="S6" s="61"/>
      <c r="T6" s="61"/>
    </row>
    <row r="7" spans="1:20">
      <c r="A7" s="179"/>
      <c r="B7" s="67" t="s">
        <v>3</v>
      </c>
      <c r="C7" s="67" t="s">
        <v>4</v>
      </c>
      <c r="D7" s="67" t="s">
        <v>5</v>
      </c>
      <c r="E7" s="67" t="s">
        <v>6</v>
      </c>
      <c r="F7" s="67" t="s">
        <v>3</v>
      </c>
      <c r="G7" s="67" t="s">
        <v>4</v>
      </c>
      <c r="H7" s="67" t="s">
        <v>5</v>
      </c>
      <c r="I7" s="67" t="s">
        <v>6</v>
      </c>
      <c r="J7" s="100"/>
      <c r="K7" s="68" t="s">
        <v>23</v>
      </c>
      <c r="L7" s="68" t="s">
        <v>24</v>
      </c>
      <c r="M7" s="184"/>
      <c r="N7" s="61"/>
      <c r="O7" s="61"/>
      <c r="P7" s="61"/>
      <c r="Q7" s="61"/>
      <c r="R7" s="61"/>
      <c r="S7" s="61"/>
      <c r="T7" s="61"/>
    </row>
    <row r="8" spans="1:20">
      <c r="A8" s="113" t="s">
        <v>25</v>
      </c>
      <c r="B8" s="209">
        <f>SUM('Cost of Sales'!B56+'Cost of Sales'!B78+'Cost of Sales'!B100+'Cost of Sales'!B122+'Cost of Sales'!B144+'Cost of Sales'!B166+'Cost of Sales'!B188+B210)</f>
        <v>0</v>
      </c>
      <c r="C8" s="209">
        <f>SUM('Cost of Sales'!C56+'Cost of Sales'!C78+'Cost of Sales'!C100+'Cost of Sales'!C122+'Cost of Sales'!C144+'Cost of Sales'!C166+'Cost of Sales'!C188+C210)</f>
        <v>27.860317460317461</v>
      </c>
      <c r="D8" s="209">
        <f>SUM('Cost of Sales'!D56+'Cost of Sales'!D78+'Cost of Sales'!D100+'Cost of Sales'!D122+'Cost of Sales'!D144+'Cost of Sales'!D166+'Cost of Sales'!D188+D210)</f>
        <v>35.098412698412702</v>
      </c>
      <c r="E8" s="209">
        <f>SUM('Cost of Sales'!E56+'Cost of Sales'!E78+'Cost of Sales'!E100+'Cost of Sales'!E122+'Cost of Sales'!E144+'Cost of Sales'!E166+'Cost of Sales'!E188+E210)</f>
        <v>97.288888888888891</v>
      </c>
      <c r="F8" s="209">
        <f>SUM('Cost of Sales'!F56+'Cost of Sales'!F78+'Cost of Sales'!F100+'Cost of Sales'!F122+'Cost of Sales'!F144+'Cost of Sales'!F166+'Cost of Sales'!F188+F210)</f>
        <v>97.288888888888891</v>
      </c>
      <c r="G8" s="209">
        <f>SUM('Cost of Sales'!G56+'Cost of Sales'!G78+'Cost of Sales'!G100+'Cost of Sales'!G122+'Cost of Sales'!G144+'Cost of Sales'!G166+'Cost of Sales'!G188+G210)</f>
        <v>97.288888888888891</v>
      </c>
      <c r="H8" s="209">
        <f>SUM('Cost of Sales'!H56+'Cost of Sales'!H78+'Cost of Sales'!H100+'Cost of Sales'!H122+'Cost of Sales'!H144+'Cost of Sales'!H166+'Cost of Sales'!H188+H210)</f>
        <v>97.288888888888891</v>
      </c>
      <c r="I8" s="209">
        <f>SUM('Cost of Sales'!I56+'Cost of Sales'!I78+'Cost of Sales'!I100+'Cost of Sales'!I122+'Cost of Sales'!I144+'Cost of Sales'!I166+'Cost of Sales'!I188+I210)</f>
        <v>97.288888888888891</v>
      </c>
      <c r="J8" s="229"/>
      <c r="K8" s="230"/>
      <c r="L8" s="231"/>
      <c r="M8" s="61"/>
      <c r="N8" s="61"/>
      <c r="O8" s="61"/>
      <c r="P8" s="61"/>
      <c r="Q8" s="61"/>
      <c r="R8" s="61"/>
      <c r="S8" s="61"/>
      <c r="T8" s="61"/>
    </row>
    <row r="9" spans="1:20">
      <c r="A9" s="113" t="str">
        <f>'User Input Traffic'!A6</f>
        <v>Paid Search</v>
      </c>
      <c r="B9" s="209">
        <f t="shared" ref="B9:B15" si="0">SUM(B58+B80+B102+B124+B146+B168+B190+B212)</f>
        <v>0</v>
      </c>
      <c r="C9" s="209">
        <f t="shared" ref="C9:I9" si="1">SUM(C58+C80+C102+C124+C146+C168+C190+C212)</f>
        <v>2737500</v>
      </c>
      <c r="D9" s="209">
        <f t="shared" si="1"/>
        <v>2867857.1428571432</v>
      </c>
      <c r="E9" s="209">
        <f t="shared" si="1"/>
        <v>4953571.4285714291</v>
      </c>
      <c r="F9" s="209">
        <f t="shared" si="1"/>
        <v>4953571.4285714291</v>
      </c>
      <c r="G9" s="209">
        <f t="shared" si="1"/>
        <v>4953571.4285714291</v>
      </c>
      <c r="H9" s="209">
        <f t="shared" si="1"/>
        <v>4953571.4285714291</v>
      </c>
      <c r="I9" s="209">
        <f t="shared" si="1"/>
        <v>4953571.4285714291</v>
      </c>
      <c r="J9" s="99"/>
      <c r="K9" s="209">
        <f t="shared" ref="K9:K16" si="2">SUM(B9:E9)</f>
        <v>10558928.571428573</v>
      </c>
      <c r="L9" s="209">
        <f t="shared" ref="L9:L16" si="3">SUM(F9:I9)</f>
        <v>19814285.714285716</v>
      </c>
      <c r="M9" s="151"/>
    </row>
    <row r="10" spans="1:20">
      <c r="A10" s="183" t="str">
        <f>'User Input Traffic'!A13</f>
        <v>Natural Search</v>
      </c>
      <c r="B10" s="209">
        <f t="shared" si="0"/>
        <v>0</v>
      </c>
      <c r="C10" s="209">
        <f t="shared" ref="C10:I10" si="4">SUM(C59+C81+C103+C125+C147+C169+C191+C213)</f>
        <v>5214.2857142857147</v>
      </c>
      <c r="D10" s="209">
        <f t="shared" si="4"/>
        <v>7169.6428571428569</v>
      </c>
      <c r="E10" s="209">
        <f t="shared" si="4"/>
        <v>17924.107142857145</v>
      </c>
      <c r="F10" s="209">
        <f t="shared" si="4"/>
        <v>17924.107142857145</v>
      </c>
      <c r="G10" s="209">
        <f t="shared" si="4"/>
        <v>17924.107142857145</v>
      </c>
      <c r="H10" s="209">
        <f t="shared" si="4"/>
        <v>17924.107142857145</v>
      </c>
      <c r="I10" s="209">
        <f t="shared" si="4"/>
        <v>17924.107142857145</v>
      </c>
      <c r="J10" s="99"/>
      <c r="K10" s="209">
        <f t="shared" si="2"/>
        <v>30308.035714285717</v>
      </c>
      <c r="L10" s="209">
        <f t="shared" si="3"/>
        <v>71696.42857142858</v>
      </c>
      <c r="M10" s="151"/>
    </row>
    <row r="11" spans="1:20">
      <c r="A11" s="113" t="str">
        <f>'User Input Traffic'!A20</f>
        <v>E-mails</v>
      </c>
      <c r="B11" s="209">
        <f t="shared" si="0"/>
        <v>0</v>
      </c>
      <c r="C11" s="209">
        <f t="shared" ref="C11:I11" si="5">SUM(C60+C82+C104+C126+C148+C170+C192+C214)</f>
        <v>7821.4285714285716</v>
      </c>
      <c r="D11" s="209">
        <f t="shared" si="5"/>
        <v>9125</v>
      </c>
      <c r="E11" s="209">
        <f t="shared" si="5"/>
        <v>16294.642857142859</v>
      </c>
      <c r="F11" s="209">
        <f t="shared" si="5"/>
        <v>16294.642857142859</v>
      </c>
      <c r="G11" s="209">
        <f t="shared" si="5"/>
        <v>16294.642857142859</v>
      </c>
      <c r="H11" s="209">
        <f t="shared" si="5"/>
        <v>16294.642857142859</v>
      </c>
      <c r="I11" s="209">
        <f t="shared" si="5"/>
        <v>16294.642857142859</v>
      </c>
      <c r="J11" s="99"/>
      <c r="K11" s="209">
        <f t="shared" si="2"/>
        <v>33241.071428571435</v>
      </c>
      <c r="L11" s="209">
        <f t="shared" si="3"/>
        <v>65178.571428571435</v>
      </c>
      <c r="M11" s="151"/>
    </row>
    <row r="12" spans="1:20">
      <c r="A12" s="113" t="str">
        <f>'User Input Traffic'!A27</f>
        <v>Banner Ads (Online)</v>
      </c>
      <c r="B12" s="209">
        <f t="shared" si="0"/>
        <v>0</v>
      </c>
      <c r="C12" s="209">
        <f t="shared" ref="C12:I12" si="6">SUM(C61+C83+C105+C127+C149+C171+C193+C215)</f>
        <v>32589.285714285717</v>
      </c>
      <c r="D12" s="209">
        <f t="shared" si="6"/>
        <v>39107.142857142855</v>
      </c>
      <c r="E12" s="209">
        <f t="shared" si="6"/>
        <v>65178.571428571435</v>
      </c>
      <c r="F12" s="209">
        <f t="shared" si="6"/>
        <v>65178.571428571435</v>
      </c>
      <c r="G12" s="209">
        <f t="shared" si="6"/>
        <v>65178.571428571435</v>
      </c>
      <c r="H12" s="209">
        <f t="shared" si="6"/>
        <v>65178.571428571435</v>
      </c>
      <c r="I12" s="209">
        <f t="shared" si="6"/>
        <v>65178.571428571435</v>
      </c>
      <c r="J12" s="99"/>
      <c r="K12" s="209">
        <f t="shared" si="2"/>
        <v>136875</v>
      </c>
      <c r="L12" s="209">
        <f t="shared" si="3"/>
        <v>260714.28571428574</v>
      </c>
      <c r="M12" s="151"/>
    </row>
    <row r="13" spans="1:20">
      <c r="A13" s="113" t="str">
        <f>'User Input Traffic'!A34</f>
        <v>Social Network Ads</v>
      </c>
      <c r="B13" s="209">
        <f t="shared" si="0"/>
        <v>0</v>
      </c>
      <c r="C13" s="209">
        <f t="shared" ref="C13:I13" si="7">SUM(C62+C84+C106+C128+C150+C172+C194+C216)</f>
        <v>18250</v>
      </c>
      <c r="D13" s="209">
        <f t="shared" si="7"/>
        <v>28678.571428571431</v>
      </c>
      <c r="E13" s="209">
        <f t="shared" si="7"/>
        <v>164250</v>
      </c>
      <c r="F13" s="209">
        <f t="shared" si="7"/>
        <v>164250</v>
      </c>
      <c r="G13" s="209">
        <f t="shared" si="7"/>
        <v>164250</v>
      </c>
      <c r="H13" s="209">
        <f t="shared" si="7"/>
        <v>164250</v>
      </c>
      <c r="I13" s="209">
        <f t="shared" si="7"/>
        <v>164250</v>
      </c>
      <c r="J13" s="99"/>
      <c r="K13" s="209">
        <f t="shared" si="2"/>
        <v>211178.57142857142</v>
      </c>
      <c r="L13" s="209">
        <f t="shared" si="3"/>
        <v>657000</v>
      </c>
      <c r="M13" s="151"/>
    </row>
    <row r="14" spans="1:20">
      <c r="A14" s="173" t="str">
        <f>'User Input Traffic'!A41</f>
        <v>Smartphone (Apps) Ads</v>
      </c>
      <c r="B14" s="209">
        <f t="shared" si="0"/>
        <v>0</v>
      </c>
      <c r="C14" s="209">
        <f t="shared" ref="C14:I14" si="8">SUM(C63+C85+C107+C129+C151+C173+C195+C217)</f>
        <v>260714.28571428574</v>
      </c>
      <c r="D14" s="209">
        <f t="shared" si="8"/>
        <v>365000</v>
      </c>
      <c r="E14" s="209">
        <f t="shared" si="8"/>
        <v>1720714.2857142859</v>
      </c>
      <c r="F14" s="209">
        <f t="shared" si="8"/>
        <v>1720714.2857142859</v>
      </c>
      <c r="G14" s="209">
        <f t="shared" si="8"/>
        <v>1720714.2857142859</v>
      </c>
      <c r="H14" s="209">
        <f t="shared" si="8"/>
        <v>1720714.2857142859</v>
      </c>
      <c r="I14" s="209">
        <f t="shared" si="8"/>
        <v>1720714.2857142859</v>
      </c>
      <c r="J14" s="99"/>
      <c r="K14" s="209">
        <f>SUM(B14:E14)</f>
        <v>2346428.5714285718</v>
      </c>
      <c r="L14" s="209">
        <f>SUM(F14:I14)</f>
        <v>6882857.1428571437</v>
      </c>
      <c r="M14" s="151"/>
    </row>
    <row r="15" spans="1:20" ht="15.75" thickBot="1">
      <c r="A15" s="173" t="str">
        <f>'User Input Traffic'!A48</f>
        <v>IPTV Ads</v>
      </c>
      <c r="B15" s="212">
        <f t="shared" si="0"/>
        <v>0</v>
      </c>
      <c r="C15" s="212">
        <f t="shared" ref="C15:I15" si="9">SUM(C64+C86+C108+C130+C152+C174+C196+C218)</f>
        <v>130357.14285714287</v>
      </c>
      <c r="D15" s="212">
        <f t="shared" si="9"/>
        <v>195535.71428571432</v>
      </c>
      <c r="E15" s="212">
        <f t="shared" si="9"/>
        <v>1877142.8571428568</v>
      </c>
      <c r="F15" s="212">
        <f t="shared" si="9"/>
        <v>1877142.8571428568</v>
      </c>
      <c r="G15" s="212">
        <f t="shared" si="9"/>
        <v>1877142.8571428568</v>
      </c>
      <c r="H15" s="212">
        <f t="shared" si="9"/>
        <v>1877142.8571428568</v>
      </c>
      <c r="I15" s="212">
        <f t="shared" si="9"/>
        <v>1877142.8571428568</v>
      </c>
      <c r="J15" s="99"/>
      <c r="K15" s="212">
        <f t="shared" si="2"/>
        <v>2203035.7142857141</v>
      </c>
      <c r="L15" s="280">
        <f t="shared" si="3"/>
        <v>7508571.4285714272</v>
      </c>
      <c r="M15" s="151"/>
    </row>
    <row r="16" spans="1:20" s="172" customFormat="1" ht="16.5" customHeight="1" thickTop="1">
      <c r="A16" s="174" t="s">
        <v>76</v>
      </c>
      <c r="B16" s="75">
        <f>SUM(B9:B15)</f>
        <v>0</v>
      </c>
      <c r="C16" s="75">
        <f t="shared" ref="C16:I16" si="10">SUM(C9:C15)</f>
        <v>3192446.4285714291</v>
      </c>
      <c r="D16" s="75">
        <f t="shared" si="10"/>
        <v>3512473.2142857146</v>
      </c>
      <c r="E16" s="75">
        <f t="shared" si="10"/>
        <v>8815075.8928571437</v>
      </c>
      <c r="F16" s="75">
        <f t="shared" si="10"/>
        <v>8815075.8928571437</v>
      </c>
      <c r="G16" s="75">
        <f t="shared" si="10"/>
        <v>8815075.8928571437</v>
      </c>
      <c r="H16" s="75">
        <f t="shared" si="10"/>
        <v>8815075.8928571437</v>
      </c>
      <c r="I16" s="75">
        <f t="shared" si="10"/>
        <v>8815075.8928571437</v>
      </c>
      <c r="J16" s="108"/>
      <c r="K16" s="75">
        <f t="shared" si="2"/>
        <v>15519995.535714287</v>
      </c>
      <c r="L16" s="75">
        <f t="shared" si="3"/>
        <v>35260303.571428575</v>
      </c>
      <c r="M16" s="206"/>
    </row>
    <row r="17" spans="1:20">
      <c r="A17" s="112"/>
      <c r="B17" s="232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151"/>
    </row>
    <row r="18" spans="1:20">
      <c r="A18" s="112" t="s">
        <v>34</v>
      </c>
      <c r="B18" s="209">
        <f>B67+B89+B111+B133+B155+B177+B199+B210</f>
        <v>0</v>
      </c>
      <c r="C18" s="209">
        <f t="shared" ref="C18:I18" si="11">C67+C89+C111+C133+C155+C177+C199+C210</f>
        <v>190669.04761904763</v>
      </c>
      <c r="D18" s="209">
        <f t="shared" si="11"/>
        <v>240204.76190476192</v>
      </c>
      <c r="E18" s="209">
        <f t="shared" si="11"/>
        <v>665820.83333333349</v>
      </c>
      <c r="F18" s="209">
        <f t="shared" si="11"/>
        <v>665820.83333333349</v>
      </c>
      <c r="G18" s="209">
        <f t="shared" si="11"/>
        <v>665820.83333333349</v>
      </c>
      <c r="H18" s="209">
        <f t="shared" si="11"/>
        <v>665820.83333333349</v>
      </c>
      <c r="I18" s="209">
        <f t="shared" si="11"/>
        <v>665820.83333333349</v>
      </c>
      <c r="J18" s="99"/>
      <c r="K18" s="209">
        <f>SUM(B18:E18)</f>
        <v>1096694.6428571432</v>
      </c>
      <c r="L18" s="209">
        <f>SUM(F18:I18)</f>
        <v>2663283.333333334</v>
      </c>
      <c r="M18" s="184"/>
      <c r="N18" s="61"/>
      <c r="O18" s="61"/>
      <c r="P18" s="61"/>
      <c r="Q18" s="61"/>
      <c r="R18" s="61"/>
      <c r="S18" s="61"/>
      <c r="T18" s="61"/>
    </row>
    <row r="19" spans="1:20" ht="15.75" thickBot="1">
      <c r="A19" s="173" t="s">
        <v>64</v>
      </c>
      <c r="B19" s="212">
        <f t="shared" ref="B19:I19" si="12">B68+B90+B112+B134+B156+B178+B200+B222</f>
        <v>0</v>
      </c>
      <c r="C19" s="212">
        <f t="shared" si="12"/>
        <v>3761.1428571428569</v>
      </c>
      <c r="D19" s="212">
        <f t="shared" si="12"/>
        <v>4738.2857142857138</v>
      </c>
      <c r="E19" s="212">
        <f t="shared" si="12"/>
        <v>13134</v>
      </c>
      <c r="F19" s="212">
        <f t="shared" si="12"/>
        <v>13134</v>
      </c>
      <c r="G19" s="212">
        <f t="shared" si="12"/>
        <v>13134</v>
      </c>
      <c r="H19" s="212">
        <f t="shared" si="12"/>
        <v>13134</v>
      </c>
      <c r="I19" s="212">
        <f t="shared" si="12"/>
        <v>13134</v>
      </c>
      <c r="J19" s="99"/>
      <c r="K19" s="212">
        <f>SUM(B19:E19)</f>
        <v>21633.428571428572</v>
      </c>
      <c r="L19" s="212">
        <f>SUM(F19:I19)</f>
        <v>52536</v>
      </c>
      <c r="M19" s="184"/>
      <c r="N19" s="61"/>
      <c r="O19" s="61"/>
      <c r="P19" s="61"/>
      <c r="Q19" s="61"/>
      <c r="R19" s="61"/>
      <c r="S19" s="61"/>
      <c r="T19" s="61"/>
    </row>
    <row r="20" spans="1:20" ht="15.75" thickTop="1">
      <c r="A20" s="174" t="s">
        <v>85</v>
      </c>
      <c r="B20" s="75">
        <f>SUM(B18:B19)</f>
        <v>0</v>
      </c>
      <c r="C20" s="75">
        <f t="shared" ref="C20:I20" si="13">SUM(C18:C19)</f>
        <v>194430.1904761905</v>
      </c>
      <c r="D20" s="75">
        <f t="shared" si="13"/>
        <v>244943.04761904763</v>
      </c>
      <c r="E20" s="75">
        <f t="shared" si="13"/>
        <v>678954.83333333349</v>
      </c>
      <c r="F20" s="75">
        <f t="shared" si="13"/>
        <v>678954.83333333349</v>
      </c>
      <c r="G20" s="75">
        <f t="shared" si="13"/>
        <v>678954.83333333349</v>
      </c>
      <c r="H20" s="75">
        <f t="shared" si="13"/>
        <v>678954.83333333349</v>
      </c>
      <c r="I20" s="75">
        <f t="shared" si="13"/>
        <v>678954.83333333349</v>
      </c>
      <c r="J20" s="108"/>
      <c r="K20" s="75">
        <f>SUM(B20:E20)</f>
        <v>1118328.0714285716</v>
      </c>
      <c r="L20" s="75">
        <f>SUM(F20:I20)</f>
        <v>2715819.333333334</v>
      </c>
      <c r="M20" s="184"/>
      <c r="N20" s="61"/>
      <c r="O20" s="61"/>
      <c r="P20" s="61"/>
      <c r="Q20" s="61"/>
      <c r="R20" s="61"/>
      <c r="S20" s="61"/>
      <c r="T20" s="61"/>
    </row>
    <row r="21" spans="1:20">
      <c r="A21" s="174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84"/>
      <c r="N21" s="61"/>
      <c r="O21" s="61"/>
      <c r="P21" s="61"/>
      <c r="Q21" s="61"/>
      <c r="R21" s="61"/>
      <c r="S21" s="61"/>
      <c r="T21" s="61"/>
    </row>
    <row r="22" spans="1:20" ht="15.75" thickBot="1">
      <c r="A22" s="175" t="s">
        <v>83</v>
      </c>
      <c r="B22" s="212">
        <f t="shared" ref="B22:I22" si="14">B71+B93+B115+B137+B159+B181+B203+B225</f>
        <v>0</v>
      </c>
      <c r="C22" s="212">
        <f t="shared" si="14"/>
        <v>10096.160714285714</v>
      </c>
      <c r="D22" s="212">
        <f t="shared" si="14"/>
        <v>13048.749999999998</v>
      </c>
      <c r="E22" s="212">
        <f t="shared" si="14"/>
        <v>38478.169642857145</v>
      </c>
      <c r="F22" s="212">
        <f t="shared" si="14"/>
        <v>38478.169642857145</v>
      </c>
      <c r="G22" s="212">
        <f t="shared" si="14"/>
        <v>38478.169642857145</v>
      </c>
      <c r="H22" s="212">
        <f t="shared" si="14"/>
        <v>38478.169642857145</v>
      </c>
      <c r="I22" s="212">
        <f t="shared" si="14"/>
        <v>38478.169642857145</v>
      </c>
      <c r="J22" s="99"/>
      <c r="K22" s="212">
        <f>SUM(B22:E22)</f>
        <v>61623.080357142855</v>
      </c>
      <c r="L22" s="212">
        <f>SUM(F22:I22)</f>
        <v>153912.67857142858</v>
      </c>
      <c r="M22" s="184"/>
      <c r="N22" s="61"/>
      <c r="O22" s="61"/>
      <c r="P22" s="61"/>
      <c r="Q22" s="61"/>
      <c r="R22" s="61"/>
      <c r="S22" s="61"/>
      <c r="T22" s="61"/>
    </row>
    <row r="23" spans="1:20" s="172" customFormat="1" ht="16.5" customHeight="1" thickTop="1">
      <c r="A23" s="174" t="s">
        <v>86</v>
      </c>
      <c r="B23" s="75">
        <f>B22</f>
        <v>0</v>
      </c>
      <c r="C23" s="75">
        <f t="shared" ref="C23:I23" si="15">C22</f>
        <v>10096.160714285714</v>
      </c>
      <c r="D23" s="75">
        <f t="shared" si="15"/>
        <v>13048.749999999998</v>
      </c>
      <c r="E23" s="75">
        <f t="shared" si="15"/>
        <v>38478.169642857145</v>
      </c>
      <c r="F23" s="75">
        <f t="shared" si="15"/>
        <v>38478.169642857145</v>
      </c>
      <c r="G23" s="75">
        <f t="shared" si="15"/>
        <v>38478.169642857145</v>
      </c>
      <c r="H23" s="75">
        <f t="shared" si="15"/>
        <v>38478.169642857145</v>
      </c>
      <c r="I23" s="75">
        <f t="shared" si="15"/>
        <v>38478.169642857145</v>
      </c>
      <c r="J23" s="108"/>
      <c r="K23" s="75">
        <f>SUM(B23:E23)</f>
        <v>61623.080357142855</v>
      </c>
      <c r="L23" s="75">
        <f>SUM(F23:I23)</f>
        <v>153912.67857142858</v>
      </c>
      <c r="M23" s="206"/>
    </row>
    <row r="24" spans="1:20">
      <c r="A24" s="113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182"/>
      <c r="M24" s="61"/>
      <c r="N24" s="61"/>
      <c r="O24" s="61"/>
      <c r="P24" s="61"/>
      <c r="Q24" s="61"/>
      <c r="R24" s="61"/>
      <c r="S24" s="61"/>
      <c r="T24" s="61"/>
    </row>
    <row r="25" spans="1:20">
      <c r="A25" s="114" t="s">
        <v>33</v>
      </c>
      <c r="B25" s="233">
        <f t="shared" ref="B25:I25" si="16">SUM(B16+B20+B23)</f>
        <v>0</v>
      </c>
      <c r="C25" s="233">
        <f t="shared" si="16"/>
        <v>3396972.7797619053</v>
      </c>
      <c r="D25" s="233">
        <f t="shared" si="16"/>
        <v>3770465.0119047621</v>
      </c>
      <c r="E25" s="233">
        <f t="shared" si="16"/>
        <v>9532508.895833334</v>
      </c>
      <c r="F25" s="233">
        <f t="shared" si="16"/>
        <v>9532508.895833334</v>
      </c>
      <c r="G25" s="233">
        <f t="shared" si="16"/>
        <v>9532508.895833334</v>
      </c>
      <c r="H25" s="233">
        <f t="shared" si="16"/>
        <v>9532508.895833334</v>
      </c>
      <c r="I25" s="233">
        <f t="shared" si="16"/>
        <v>9532508.895833334</v>
      </c>
      <c r="J25" s="234"/>
      <c r="K25" s="233">
        <f>SUM(B25:E25)</f>
        <v>16699946.687500002</v>
      </c>
      <c r="L25" s="235">
        <f>SUM(F25:I25)</f>
        <v>38130035.583333336</v>
      </c>
      <c r="M25" s="61"/>
      <c r="N25" s="61"/>
      <c r="O25" s="61"/>
      <c r="P25" s="61"/>
      <c r="Q25" s="61"/>
      <c r="R25" s="61"/>
      <c r="S25" s="61"/>
      <c r="T25" s="61"/>
    </row>
    <row r="28" spans="1:20">
      <c r="A28" s="117" t="s">
        <v>142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1"/>
    </row>
    <row r="29" spans="1:20">
      <c r="A29" s="179"/>
      <c r="B29" s="67" t="s">
        <v>3</v>
      </c>
      <c r="C29" s="67" t="s">
        <v>4</v>
      </c>
      <c r="D29" s="67" t="s">
        <v>5</v>
      </c>
      <c r="E29" s="67" t="s">
        <v>6</v>
      </c>
      <c r="F29" s="67" t="s">
        <v>3</v>
      </c>
      <c r="G29" s="67" t="s">
        <v>4</v>
      </c>
      <c r="H29" s="67" t="s">
        <v>5</v>
      </c>
      <c r="I29" s="67" t="s">
        <v>6</v>
      </c>
      <c r="J29" s="100"/>
      <c r="K29" s="67" t="s">
        <v>23</v>
      </c>
      <c r="L29" s="181" t="s">
        <v>24</v>
      </c>
      <c r="M29" s="100"/>
      <c r="N29" s="61"/>
      <c r="O29" s="61"/>
      <c r="P29" s="61"/>
      <c r="Q29" s="61"/>
      <c r="R29" s="61"/>
      <c r="S29" s="61"/>
      <c r="T29" s="61"/>
    </row>
    <row r="30" spans="1:20">
      <c r="A30" s="159" t="str">
        <f>'User Input Traffic'!G4</f>
        <v>Net-A-Porter</v>
      </c>
      <c r="B30" s="185">
        <f>B65</f>
        <v>0</v>
      </c>
      <c r="C30" s="185">
        <f t="shared" ref="C30:I30" si="17">C65</f>
        <v>0</v>
      </c>
      <c r="D30" s="185">
        <f t="shared" si="17"/>
        <v>0</v>
      </c>
      <c r="E30" s="185">
        <f t="shared" si="17"/>
        <v>1740919.642857143</v>
      </c>
      <c r="F30" s="185">
        <f t="shared" si="17"/>
        <v>1740919.642857143</v>
      </c>
      <c r="G30" s="185">
        <f t="shared" si="17"/>
        <v>1740919.642857143</v>
      </c>
      <c r="H30" s="185">
        <f t="shared" si="17"/>
        <v>1740919.642857143</v>
      </c>
      <c r="I30" s="185">
        <f t="shared" si="17"/>
        <v>1740919.642857143</v>
      </c>
      <c r="J30" s="185"/>
      <c r="K30" s="185">
        <f t="shared" ref="K30:K35" si="18">SUM(B30:E30)</f>
        <v>1740919.642857143</v>
      </c>
      <c r="L30" s="186">
        <f t="shared" ref="L30:L35" si="19">SUM(F30:I30)</f>
        <v>6963678.5714285718</v>
      </c>
    </row>
    <row r="31" spans="1:20">
      <c r="A31" s="159" t="str">
        <f>'User Input Traffic'!F4</f>
        <v>Debenhams</v>
      </c>
      <c r="B31" s="185">
        <f>B87</f>
        <v>0</v>
      </c>
      <c r="C31" s="185">
        <f t="shared" ref="C31:I31" si="20">C87</f>
        <v>0</v>
      </c>
      <c r="D31" s="185">
        <f t="shared" si="20"/>
        <v>0</v>
      </c>
      <c r="E31" s="185">
        <f t="shared" si="20"/>
        <v>320026.78571428568</v>
      </c>
      <c r="F31" s="185">
        <f t="shared" si="20"/>
        <v>320026.78571428568</v>
      </c>
      <c r="G31" s="185">
        <f t="shared" si="20"/>
        <v>320026.78571428568</v>
      </c>
      <c r="H31" s="185">
        <f t="shared" si="20"/>
        <v>320026.78571428568</v>
      </c>
      <c r="I31" s="185">
        <f t="shared" si="20"/>
        <v>320026.78571428568</v>
      </c>
      <c r="J31" s="185"/>
      <c r="K31" s="185">
        <f t="shared" si="18"/>
        <v>320026.78571428568</v>
      </c>
      <c r="L31" s="186">
        <f t="shared" si="19"/>
        <v>1280107.1428571427</v>
      </c>
    </row>
    <row r="32" spans="1:20">
      <c r="A32" s="159" t="str">
        <f>'User Input Traffic'!E4</f>
        <v>Brand Alley</v>
      </c>
      <c r="B32" s="185">
        <f>B109</f>
        <v>0</v>
      </c>
      <c r="C32" s="185">
        <f t="shared" ref="C32:I32" si="21">C109</f>
        <v>0</v>
      </c>
      <c r="D32" s="185">
        <f t="shared" si="21"/>
        <v>0</v>
      </c>
      <c r="E32" s="185">
        <f t="shared" si="21"/>
        <v>1748415.1785714286</v>
      </c>
      <c r="F32" s="185">
        <f t="shared" si="21"/>
        <v>1748415.1785714286</v>
      </c>
      <c r="G32" s="185">
        <f t="shared" si="21"/>
        <v>1748415.1785714286</v>
      </c>
      <c r="H32" s="185">
        <f t="shared" si="21"/>
        <v>1748415.1785714286</v>
      </c>
      <c r="I32" s="185">
        <f t="shared" si="21"/>
        <v>1748415.1785714286</v>
      </c>
      <c r="J32" s="185"/>
      <c r="K32" s="185">
        <f t="shared" si="18"/>
        <v>1748415.1785714286</v>
      </c>
      <c r="L32" s="186">
        <f t="shared" si="19"/>
        <v>6993660.7142857146</v>
      </c>
    </row>
    <row r="33" spans="1:20">
      <c r="A33" s="159" t="str">
        <f>'User Input Traffic'!D4</f>
        <v>NHS</v>
      </c>
      <c r="B33" s="185">
        <f>B131</f>
        <v>0</v>
      </c>
      <c r="C33" s="185">
        <f t="shared" ref="C33:I33" si="22">C131</f>
        <v>0</v>
      </c>
      <c r="D33" s="185">
        <f t="shared" si="22"/>
        <v>0</v>
      </c>
      <c r="E33" s="185">
        <f t="shared" si="22"/>
        <v>1493241.0714285711</v>
      </c>
      <c r="F33" s="185">
        <f t="shared" si="22"/>
        <v>1493241.0714285711</v>
      </c>
      <c r="G33" s="185">
        <f t="shared" si="22"/>
        <v>1493241.0714285711</v>
      </c>
      <c r="H33" s="185">
        <f t="shared" si="22"/>
        <v>1493241.0714285711</v>
      </c>
      <c r="I33" s="185">
        <f t="shared" si="22"/>
        <v>1493241.0714285711</v>
      </c>
      <c r="J33" s="185"/>
      <c r="K33" s="185">
        <f t="shared" si="18"/>
        <v>1493241.0714285711</v>
      </c>
      <c r="L33" s="186">
        <f t="shared" si="19"/>
        <v>5972964.2857142845</v>
      </c>
    </row>
    <row r="34" spans="1:20">
      <c r="A34" s="159" t="str">
        <f>'User Input Traffic'!C4</f>
        <v>The Independent</v>
      </c>
      <c r="B34" s="185">
        <f>B153</f>
        <v>0</v>
      </c>
      <c r="C34" s="185">
        <f t="shared" ref="C34:I34" si="23">C153</f>
        <v>0</v>
      </c>
      <c r="D34" s="185">
        <f t="shared" si="23"/>
        <v>320026.78571428568</v>
      </c>
      <c r="E34" s="185">
        <f t="shared" si="23"/>
        <v>320026.78571428568</v>
      </c>
      <c r="F34" s="185">
        <f t="shared" si="23"/>
        <v>320026.78571428568</v>
      </c>
      <c r="G34" s="185">
        <f t="shared" si="23"/>
        <v>320026.78571428568</v>
      </c>
      <c r="H34" s="185">
        <f t="shared" si="23"/>
        <v>320026.78571428568</v>
      </c>
      <c r="I34" s="185">
        <f t="shared" si="23"/>
        <v>320026.78571428568</v>
      </c>
      <c r="J34" s="185"/>
      <c r="K34" s="185">
        <f t="shared" si="18"/>
        <v>640053.57142857136</v>
      </c>
      <c r="L34" s="186">
        <f t="shared" si="19"/>
        <v>1280107.1428571427</v>
      </c>
    </row>
    <row r="35" spans="1:20">
      <c r="A35" s="159" t="str">
        <f>'User Input Traffic'!B4</f>
        <v>The Times</v>
      </c>
      <c r="B35" s="185">
        <f>B175</f>
        <v>0</v>
      </c>
      <c r="C35" s="185">
        <f t="shared" ref="C35:I35" si="24">C175</f>
        <v>254848.21428571426</v>
      </c>
      <c r="D35" s="185">
        <f t="shared" si="24"/>
        <v>254848.21428571426</v>
      </c>
      <c r="E35" s="185">
        <f t="shared" si="24"/>
        <v>254848.21428571426</v>
      </c>
      <c r="F35" s="185">
        <f t="shared" si="24"/>
        <v>254848.21428571426</v>
      </c>
      <c r="G35" s="185">
        <f t="shared" si="24"/>
        <v>254848.21428571426</v>
      </c>
      <c r="H35" s="185">
        <f t="shared" si="24"/>
        <v>254848.21428571426</v>
      </c>
      <c r="I35" s="185">
        <f t="shared" si="24"/>
        <v>254848.21428571426</v>
      </c>
      <c r="J35" s="185"/>
      <c r="K35" s="185">
        <f t="shared" si="18"/>
        <v>764544.64285714272</v>
      </c>
      <c r="L35" s="186">
        <f t="shared" si="19"/>
        <v>1019392.857142857</v>
      </c>
    </row>
    <row r="36" spans="1:20">
      <c r="A36" s="159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6"/>
    </row>
    <row r="37" spans="1:20">
      <c r="A37" s="13" t="str">
        <f>'User Input Traffic'!I4</f>
        <v>Sky</v>
      </c>
      <c r="B37" s="185">
        <f t="shared" ref="B37:I37" si="25">B197</f>
        <v>0</v>
      </c>
      <c r="C37" s="185">
        <f t="shared" si="25"/>
        <v>2872419.6428571432</v>
      </c>
      <c r="D37" s="185">
        <f t="shared" si="25"/>
        <v>2872419.6428571432</v>
      </c>
      <c r="E37" s="185">
        <f t="shared" si="25"/>
        <v>2872419.6428571432</v>
      </c>
      <c r="F37" s="185">
        <f t="shared" si="25"/>
        <v>2872419.6428571432</v>
      </c>
      <c r="G37" s="185">
        <f t="shared" si="25"/>
        <v>2872419.6428571432</v>
      </c>
      <c r="H37" s="185">
        <f t="shared" si="25"/>
        <v>2872419.6428571432</v>
      </c>
      <c r="I37" s="185">
        <f t="shared" si="25"/>
        <v>2872419.6428571432</v>
      </c>
      <c r="J37" s="185"/>
      <c r="K37" s="185">
        <f>SUM(B37:E37)</f>
        <v>8617258.9285714291</v>
      </c>
      <c r="L37" s="186">
        <f>SUM(F37:I37)</f>
        <v>11489678.571428573</v>
      </c>
    </row>
    <row r="38" spans="1:20">
      <c r="A38" s="200" t="str">
        <f>'User Input Traffic'!J4</f>
        <v>BT</v>
      </c>
      <c r="B38" s="188">
        <f>B219</f>
        <v>0</v>
      </c>
      <c r="C38" s="188">
        <f t="shared" ref="C38:I38" si="26">C219</f>
        <v>0</v>
      </c>
      <c r="D38" s="188">
        <f t="shared" si="26"/>
        <v>0</v>
      </c>
      <c r="E38" s="188">
        <f t="shared" si="26"/>
        <v>0</v>
      </c>
      <c r="F38" s="188">
        <f t="shared" si="26"/>
        <v>0</v>
      </c>
      <c r="G38" s="188">
        <f t="shared" si="26"/>
        <v>0</v>
      </c>
      <c r="H38" s="188">
        <f t="shared" si="26"/>
        <v>0</v>
      </c>
      <c r="I38" s="188">
        <f t="shared" si="26"/>
        <v>0</v>
      </c>
      <c r="J38" s="188"/>
      <c r="K38" s="188">
        <f>SUM(B38:E38)</f>
        <v>0</v>
      </c>
      <c r="L38" s="189">
        <f>SUM(F38:I38)</f>
        <v>0</v>
      </c>
    </row>
    <row r="40" spans="1:20">
      <c r="A40" s="117" t="s">
        <v>143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1"/>
    </row>
    <row r="41" spans="1:20">
      <c r="A41" s="179"/>
      <c r="B41" s="67" t="s">
        <v>3</v>
      </c>
      <c r="C41" s="67" t="s">
        <v>4</v>
      </c>
      <c r="D41" s="67" t="s">
        <v>5</v>
      </c>
      <c r="E41" s="67" t="s">
        <v>6</v>
      </c>
      <c r="F41" s="67" t="s">
        <v>3</v>
      </c>
      <c r="G41" s="67" t="s">
        <v>4</v>
      </c>
      <c r="H41" s="67" t="s">
        <v>5</v>
      </c>
      <c r="I41" s="67" t="s">
        <v>6</v>
      </c>
      <c r="J41" s="100"/>
      <c r="K41" s="67" t="s">
        <v>23</v>
      </c>
      <c r="L41" s="181" t="s">
        <v>24</v>
      </c>
      <c r="M41" s="100"/>
      <c r="N41" s="61"/>
      <c r="O41" s="61"/>
      <c r="P41" s="61"/>
      <c r="Q41" s="61"/>
      <c r="R41" s="61"/>
      <c r="S41" s="61"/>
      <c r="T41" s="61"/>
    </row>
    <row r="42" spans="1:20">
      <c r="A42" s="159" t="str">
        <f>'User Input Traffic'!$G4</f>
        <v>Net-A-Porter</v>
      </c>
      <c r="B42" s="185">
        <f>Conversions!B33*B30</f>
        <v>0</v>
      </c>
      <c r="C42" s="185">
        <f>Conversions!C33*C30</f>
        <v>0</v>
      </c>
      <c r="D42" s="185">
        <f>Conversions!D33*D30</f>
        <v>0</v>
      </c>
      <c r="E42" s="185">
        <f>Conversions!E33*E30</f>
        <v>307908.34831283515</v>
      </c>
      <c r="F42" s="185">
        <f>Conversions!F33*F30</f>
        <v>307908.34831283515</v>
      </c>
      <c r="G42" s="185">
        <f>Conversions!G33*G30</f>
        <v>307908.34831283515</v>
      </c>
      <c r="H42" s="185">
        <f>Conversions!H33*H30</f>
        <v>307908.34831283515</v>
      </c>
      <c r="I42" s="185">
        <f>Conversions!I33*I30</f>
        <v>307908.34831283515</v>
      </c>
      <c r="K42" s="185">
        <f>SUM(B42:E42)</f>
        <v>307908.34831283515</v>
      </c>
      <c r="L42" s="186">
        <f>SUM(F42:I42)</f>
        <v>1231633.3932513406</v>
      </c>
    </row>
    <row r="43" spans="1:20">
      <c r="A43" s="159" t="str">
        <f>'User Input Traffic'!F4</f>
        <v>Debenhams</v>
      </c>
      <c r="B43" s="185">
        <f>Conversions!B34*'Cost of Sales'!B31</f>
        <v>0</v>
      </c>
      <c r="C43" s="185">
        <f>Conversions!C34*'Cost of Sales'!C31</f>
        <v>0</v>
      </c>
      <c r="D43" s="185">
        <f>Conversions!D34*'Cost of Sales'!D31</f>
        <v>0</v>
      </c>
      <c r="E43" s="185">
        <f>Conversions!E34*'Cost of Sales'!E31</f>
        <v>56601.646956795972</v>
      </c>
      <c r="F43" s="185">
        <f>Conversions!F34*'Cost of Sales'!F31</f>
        <v>56601.646956795972</v>
      </c>
      <c r="G43" s="185">
        <f>Conversions!G34*'Cost of Sales'!G31</f>
        <v>56601.646956795972</v>
      </c>
      <c r="H43" s="185">
        <f>Conversions!H34*'Cost of Sales'!H31</f>
        <v>56601.646956795972</v>
      </c>
      <c r="I43" s="185">
        <f>Conversions!I34*'Cost of Sales'!I31</f>
        <v>56601.646956795972</v>
      </c>
      <c r="K43" s="185">
        <f>SUM(B43:E43)</f>
        <v>56601.646956795972</v>
      </c>
      <c r="L43" s="186">
        <f>SUM(F43:I43)</f>
        <v>226406.58782718389</v>
      </c>
    </row>
    <row r="44" spans="1:20">
      <c r="A44" s="159" t="str">
        <f>'User Input Traffic'!$E4</f>
        <v>Brand Alley</v>
      </c>
      <c r="B44" s="185">
        <f>Conversions!B35*B32</f>
        <v>0</v>
      </c>
      <c r="C44" s="185">
        <f>Conversions!C35*C32</f>
        <v>0</v>
      </c>
      <c r="D44" s="185">
        <f>Conversions!D35*D32</f>
        <v>0</v>
      </c>
      <c r="E44" s="185">
        <f>Conversions!E35*E32</f>
        <v>337345.99390443467</v>
      </c>
      <c r="F44" s="185">
        <f>Conversions!F35*F32</f>
        <v>337345.99390443467</v>
      </c>
      <c r="G44" s="185">
        <f>Conversions!G35*G32</f>
        <v>337345.99390443467</v>
      </c>
      <c r="H44" s="185">
        <f>Conversions!H35*H32</f>
        <v>337345.99390443467</v>
      </c>
      <c r="I44" s="185">
        <f>Conversions!I35*I32</f>
        <v>337345.99390443467</v>
      </c>
      <c r="K44" s="185">
        <f>SUM(B44:E44)</f>
        <v>337345.99390443467</v>
      </c>
      <c r="L44" s="186">
        <f>SUM(F44:I44)</f>
        <v>1349383.9756177387</v>
      </c>
    </row>
    <row r="45" spans="1:20">
      <c r="A45" s="159" t="str">
        <f>'User Input Traffic'!$D4</f>
        <v>NHS</v>
      </c>
      <c r="B45" s="185">
        <f>Conversions!B36*B33</f>
        <v>0</v>
      </c>
      <c r="C45" s="185">
        <f>Conversions!C36*C33</f>
        <v>0</v>
      </c>
      <c r="D45" s="185">
        <f>Conversions!D36*D33</f>
        <v>0</v>
      </c>
      <c r="E45" s="185">
        <f>Conversions!E36*E33</f>
        <v>252950.99674925313</v>
      </c>
      <c r="F45" s="185">
        <f>Conversions!F36*F33</f>
        <v>252950.99674925313</v>
      </c>
      <c r="G45" s="185">
        <f>Conversions!G36*G33</f>
        <v>252950.99674925313</v>
      </c>
      <c r="H45" s="185">
        <f>Conversions!H36*H33</f>
        <v>252950.99674925313</v>
      </c>
      <c r="I45" s="185">
        <f>Conversions!I36*I33</f>
        <v>252950.99674925313</v>
      </c>
      <c r="K45" s="185">
        <f t="shared" ref="K45:K47" si="27">SUM(B45:E45)</f>
        <v>252950.99674925313</v>
      </c>
      <c r="L45" s="186">
        <f t="shared" ref="L45:L47" si="28">SUM(F45:I45)</f>
        <v>1011803.9869970125</v>
      </c>
    </row>
    <row r="46" spans="1:20">
      <c r="A46" s="159" t="str">
        <f>'User Input Traffic'!$C4</f>
        <v>The Independent</v>
      </c>
      <c r="B46" s="185">
        <f>Conversions!B37*'Cost of Sales'!B34</f>
        <v>0</v>
      </c>
      <c r="C46" s="185">
        <f>Conversions!C37*'Cost of Sales'!C34</f>
        <v>0</v>
      </c>
      <c r="D46" s="185">
        <f>Conversions!D37*'Cost of Sales'!D34</f>
        <v>56601.646956795972</v>
      </c>
      <c r="E46" s="185">
        <f>Conversions!E37*'Cost of Sales'!E34</f>
        <v>56601.646956795972</v>
      </c>
      <c r="F46" s="185">
        <f>Conversions!F37*'Cost of Sales'!F34</f>
        <v>56601.646956795972</v>
      </c>
      <c r="G46" s="185">
        <f>Conversions!G37*'Cost of Sales'!G34</f>
        <v>56601.646956795972</v>
      </c>
      <c r="H46" s="185">
        <f>Conversions!H37*'Cost of Sales'!H34</f>
        <v>56601.646956795972</v>
      </c>
      <c r="I46" s="185">
        <f>Conversions!I37*'Cost of Sales'!I34</f>
        <v>56601.646956795972</v>
      </c>
      <c r="K46" s="185">
        <f t="shared" si="27"/>
        <v>113203.29391359194</v>
      </c>
      <c r="L46" s="186">
        <f t="shared" si="28"/>
        <v>226406.58782718389</v>
      </c>
    </row>
    <row r="47" spans="1:20">
      <c r="A47" s="159" t="str">
        <f>'User Input Traffic'!$B4</f>
        <v>The Times</v>
      </c>
      <c r="B47" s="185">
        <f>Conversions!B38*B35</f>
        <v>0</v>
      </c>
      <c r="C47" s="185">
        <f>Conversions!C38*C35</f>
        <v>45073.81661936298</v>
      </c>
      <c r="D47" s="185">
        <f>Conversions!D38*D35</f>
        <v>45073.81661936298</v>
      </c>
      <c r="E47" s="185">
        <f>Conversions!E38*E35</f>
        <v>45073.81661936298</v>
      </c>
      <c r="F47" s="185">
        <f>Conversions!F38*F35</f>
        <v>45073.81661936298</v>
      </c>
      <c r="G47" s="185">
        <f>Conversions!G38*G35</f>
        <v>45073.81661936298</v>
      </c>
      <c r="H47" s="185">
        <f>Conversions!H38*H35</f>
        <v>45073.81661936298</v>
      </c>
      <c r="I47" s="185">
        <f>Conversions!I38*I35</f>
        <v>45073.81661936298</v>
      </c>
      <c r="K47" s="185">
        <f t="shared" si="27"/>
        <v>135221.44985808895</v>
      </c>
      <c r="L47" s="186">
        <f t="shared" si="28"/>
        <v>180295.26647745192</v>
      </c>
    </row>
    <row r="48" spans="1:20">
      <c r="A48" s="159"/>
      <c r="L48" s="186"/>
    </row>
    <row r="49" spans="1:20">
      <c r="A49" s="13" t="str">
        <f>'User Input Traffic'!$I4</f>
        <v>Sky</v>
      </c>
      <c r="B49" s="185">
        <f>Conversions!B32*'Cost of Sales'!B37</f>
        <v>0</v>
      </c>
      <c r="C49" s="185">
        <f>Conversions!C32*'Cost of Sales'!C37</f>
        <v>544795.27007299289</v>
      </c>
      <c r="D49" s="185">
        <f>Conversions!D32*'Cost of Sales'!D37</f>
        <v>544795.27007299289</v>
      </c>
      <c r="E49" s="185">
        <f>Conversions!E32*'Cost of Sales'!E37</f>
        <v>544795.27007299289</v>
      </c>
      <c r="F49" s="185">
        <f>Conversions!F32*'Cost of Sales'!F37</f>
        <v>544795.27007299289</v>
      </c>
      <c r="G49" s="185">
        <f>Conversions!G32*'Cost of Sales'!G37</f>
        <v>544795.27007299289</v>
      </c>
      <c r="H49" s="185">
        <f>Conversions!H32*'Cost of Sales'!H37</f>
        <v>544795.27007299289</v>
      </c>
      <c r="I49" s="185">
        <f>Conversions!I32*'Cost of Sales'!I37</f>
        <v>544795.27007299289</v>
      </c>
      <c r="J49" s="134"/>
      <c r="K49" s="185">
        <f>SUM(B49:E49)</f>
        <v>1634385.8102189787</v>
      </c>
      <c r="L49" s="186">
        <f>SUM(F49:I49)</f>
        <v>2179181.0802919716</v>
      </c>
    </row>
    <row r="50" spans="1:20" ht="15.75" thickBot="1">
      <c r="A50" s="13" t="str">
        <f>'User Input Traffic'!J4</f>
        <v>BT</v>
      </c>
      <c r="B50" s="201">
        <f>Conversions!B31*'Cost of Sales'!B38</f>
        <v>0</v>
      </c>
      <c r="C50" s="201">
        <f>Conversions!C31*'Cost of Sales'!C38</f>
        <v>0</v>
      </c>
      <c r="D50" s="201">
        <f>Conversions!D31*'Cost of Sales'!D38</f>
        <v>0</v>
      </c>
      <c r="E50" s="201">
        <f>Conversions!E31*'Cost of Sales'!E38</f>
        <v>0</v>
      </c>
      <c r="F50" s="201">
        <f>Conversions!F31*'Cost of Sales'!F38</f>
        <v>0</v>
      </c>
      <c r="G50" s="201">
        <f>Conversions!G31*'Cost of Sales'!G38</f>
        <v>0</v>
      </c>
      <c r="H50" s="201">
        <f>Conversions!H31*'Cost of Sales'!H38</f>
        <v>0</v>
      </c>
      <c r="I50" s="201">
        <f>Conversions!I31*'Cost of Sales'!I38</f>
        <v>0</v>
      </c>
      <c r="J50" s="134"/>
      <c r="K50" s="201">
        <f>SUM(B50:E50)</f>
        <v>0</v>
      </c>
      <c r="L50" s="202">
        <f>SUM(F50:I50)</f>
        <v>0</v>
      </c>
    </row>
    <row r="51" spans="1:20" ht="15.75" thickTop="1">
      <c r="A51" s="200" t="s">
        <v>145</v>
      </c>
      <c r="B51" s="233">
        <f>SUM(B42:B50)</f>
        <v>0</v>
      </c>
      <c r="C51" s="233">
        <f t="shared" ref="C51:I51" si="29">SUM(C42:C50)</f>
        <v>589869.08669235592</v>
      </c>
      <c r="D51" s="233">
        <f t="shared" si="29"/>
        <v>646470.73364915187</v>
      </c>
      <c r="E51" s="233">
        <f t="shared" si="29"/>
        <v>1601277.7195724708</v>
      </c>
      <c r="F51" s="233">
        <f t="shared" si="29"/>
        <v>1601277.7195724708</v>
      </c>
      <c r="G51" s="233">
        <f t="shared" si="29"/>
        <v>1601277.7195724708</v>
      </c>
      <c r="H51" s="233">
        <f t="shared" si="29"/>
        <v>1601277.7195724708</v>
      </c>
      <c r="I51" s="233">
        <f t="shared" si="29"/>
        <v>1601277.7195724708</v>
      </c>
      <c r="J51" s="234"/>
      <c r="K51" s="233">
        <f>SUM(K42:K50)</f>
        <v>2837617.5399139784</v>
      </c>
      <c r="L51" s="233">
        <f>SUM(L42:L50)</f>
        <v>6405110.878289883</v>
      </c>
    </row>
    <row r="53" spans="1:20">
      <c r="A53" s="66" t="s">
        <v>133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</row>
    <row r="54" spans="1:20">
      <c r="A54" s="117" t="str">
        <f>'User Input Traffic'!G4</f>
        <v>Net-A-Porter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8"/>
      <c r="M54" s="61"/>
      <c r="N54" s="61"/>
      <c r="O54" s="61"/>
      <c r="P54" s="61"/>
      <c r="Q54" s="61"/>
      <c r="R54" s="61"/>
      <c r="S54" s="61"/>
      <c r="T54" s="61"/>
    </row>
    <row r="55" spans="1:20">
      <c r="A55" s="179" t="s">
        <v>2</v>
      </c>
      <c r="B55" s="67" t="s">
        <v>3</v>
      </c>
      <c r="C55" s="67" t="s">
        <v>4</v>
      </c>
      <c r="D55" s="67" t="s">
        <v>5</v>
      </c>
      <c r="E55" s="67" t="s">
        <v>6</v>
      </c>
      <c r="F55" s="67" t="s">
        <v>3</v>
      </c>
      <c r="G55" s="67" t="s">
        <v>4</v>
      </c>
      <c r="H55" s="67" t="s">
        <v>5</v>
      </c>
      <c r="I55" s="67" t="s">
        <v>6</v>
      </c>
      <c r="J55" s="100"/>
      <c r="K55" s="68" t="s">
        <v>23</v>
      </c>
      <c r="L55" s="180" t="s">
        <v>24</v>
      </c>
      <c r="M55" s="61"/>
      <c r="N55" s="61"/>
      <c r="O55" s="61"/>
      <c r="P55" s="61"/>
      <c r="Q55" s="61"/>
      <c r="R55" s="61"/>
      <c r="S55" s="61"/>
      <c r="T55" s="61"/>
    </row>
    <row r="56" spans="1:20">
      <c r="A56" s="113" t="s">
        <v>25</v>
      </c>
      <c r="B56" s="209">
        <f>Conversions!B50</f>
        <v>0</v>
      </c>
      <c r="C56" s="209">
        <f>Conversions!C50</f>
        <v>0</v>
      </c>
      <c r="D56" s="209">
        <f>Conversions!D50</f>
        <v>0</v>
      </c>
      <c r="E56" s="209">
        <f>Conversions!E50</f>
        <v>7.2380952380952381</v>
      </c>
      <c r="F56" s="209">
        <f>Conversions!F50</f>
        <v>7.2380952380952381</v>
      </c>
      <c r="G56" s="209">
        <f>Conversions!G50</f>
        <v>7.2380952380952381</v>
      </c>
      <c r="H56" s="209">
        <f>Conversions!H50</f>
        <v>7.2380952380952381</v>
      </c>
      <c r="I56" s="209">
        <f>Conversions!I50</f>
        <v>7.2380952380952381</v>
      </c>
      <c r="J56" s="229"/>
      <c r="K56" s="230"/>
      <c r="L56" s="231"/>
      <c r="M56" s="61"/>
      <c r="N56" s="61"/>
      <c r="O56" s="61"/>
      <c r="P56" s="61"/>
      <c r="Q56" s="61"/>
      <c r="R56" s="61"/>
      <c r="S56" s="61"/>
      <c r="T56" s="61"/>
    </row>
    <row r="57" spans="1:20">
      <c r="A57" s="113"/>
      <c r="B57" s="209"/>
      <c r="C57" s="209"/>
      <c r="D57" s="209"/>
      <c r="E57" s="209"/>
      <c r="F57" s="209"/>
      <c r="G57" s="209"/>
      <c r="H57" s="209"/>
      <c r="I57" s="209"/>
      <c r="J57" s="229"/>
      <c r="K57" s="230"/>
      <c r="L57" s="231"/>
      <c r="M57" s="61"/>
      <c r="N57" s="61"/>
      <c r="O57" s="61"/>
      <c r="P57" s="61"/>
      <c r="Q57" s="61"/>
      <c r="R57" s="61"/>
      <c r="S57" s="61"/>
      <c r="T57" s="61"/>
    </row>
    <row r="58" spans="1:20">
      <c r="A58" s="113" t="str">
        <f t="shared" ref="A58:A64" si="30">A9</f>
        <v>Paid Search</v>
      </c>
      <c r="B58" s="209">
        <f>(Traffic!$B6*Assumptions!$B6)*'User Input Pricing'!F43*'User Input Pricing'!F44</f>
        <v>0</v>
      </c>
      <c r="C58" s="209">
        <f>(Traffic!$B6*Assumptions!$B6)*'User Input Pricing'!G43*'User Input Pricing'!G44</f>
        <v>0</v>
      </c>
      <c r="D58" s="209">
        <f>(Traffic!$B6*Assumptions!$B6)*'User Input Pricing'!H43*'User Input Pricing'!H44</f>
        <v>0</v>
      </c>
      <c r="E58" s="209">
        <f>(Traffic!$B6*Assumptions!$B6)*'User Input Pricing'!I43*'User Input Pricing'!I44</f>
        <v>130357.14285714287</v>
      </c>
      <c r="F58" s="209">
        <f>(Traffic!$B6*Assumptions!$B6)*'User Input Pricing'!J43*'User Input Pricing'!J44</f>
        <v>130357.14285714287</v>
      </c>
      <c r="G58" s="209">
        <f>(Traffic!$B6*Assumptions!$B6)*'User Input Pricing'!K43*'User Input Pricing'!K44</f>
        <v>130357.14285714287</v>
      </c>
      <c r="H58" s="209">
        <f>(Traffic!$B6*Assumptions!$B6)*'User Input Pricing'!L43*'User Input Pricing'!L44</f>
        <v>130357.14285714287</v>
      </c>
      <c r="I58" s="209">
        <f>(Traffic!$B6*Assumptions!$B6)*'User Input Pricing'!M43*'User Input Pricing'!M44</f>
        <v>130357.14285714287</v>
      </c>
      <c r="J58" s="99"/>
      <c r="K58" s="209">
        <f t="shared" ref="K58:K65" si="31">SUM(B58:E58)</f>
        <v>130357.14285714287</v>
      </c>
      <c r="L58" s="209">
        <f t="shared" ref="L58:L65" si="32">SUM(F58:I58)</f>
        <v>521428.57142857148</v>
      </c>
      <c r="M58" s="151"/>
    </row>
    <row r="59" spans="1:20">
      <c r="A59" s="183" t="str">
        <f t="shared" si="30"/>
        <v>Natural Search</v>
      </c>
      <c r="B59" s="209">
        <f>(Traffic!$B16*Assumptions!$B6)*'User Input Pricing'!F43*'User Input Pricing'!F44</f>
        <v>0</v>
      </c>
      <c r="C59" s="209">
        <f>(Traffic!$B16*Assumptions!$B6)*'User Input Pricing'!G43*'User Input Pricing'!G44</f>
        <v>0</v>
      </c>
      <c r="D59" s="209">
        <f>(Traffic!$B16*Assumptions!$B6)*'User Input Pricing'!H43*'User Input Pricing'!H44</f>
        <v>0</v>
      </c>
      <c r="E59" s="209">
        <f>(Traffic!$B16*Assumptions!$B6)*'User Input Pricing'!I43*'User Input Pricing'!I44</f>
        <v>1955.3571428571429</v>
      </c>
      <c r="F59" s="209">
        <f>(Traffic!$B16*Assumptions!$B6)*'User Input Pricing'!J43*'User Input Pricing'!J44</f>
        <v>1955.3571428571429</v>
      </c>
      <c r="G59" s="209">
        <f>(Traffic!$B16*Assumptions!$B6)*'User Input Pricing'!K43*'User Input Pricing'!K44</f>
        <v>1955.3571428571429</v>
      </c>
      <c r="H59" s="209">
        <f>(Traffic!$B16*Assumptions!$B6)*'User Input Pricing'!L43*'User Input Pricing'!L44</f>
        <v>1955.3571428571429</v>
      </c>
      <c r="I59" s="209">
        <f>(Traffic!$B16*Assumptions!$B6)*'User Input Pricing'!M43*'User Input Pricing'!M44</f>
        <v>1955.3571428571429</v>
      </c>
      <c r="J59" s="99"/>
      <c r="K59" s="209">
        <f t="shared" si="31"/>
        <v>1955.3571428571429</v>
      </c>
      <c r="L59" s="209">
        <f t="shared" si="32"/>
        <v>7821.4285714285716</v>
      </c>
      <c r="M59" s="151"/>
    </row>
    <row r="60" spans="1:20">
      <c r="A60" s="113" t="str">
        <f t="shared" si="30"/>
        <v>E-mails</v>
      </c>
      <c r="B60" s="209">
        <f>(Traffic!$B26*Assumptions!$B6)*'User Input Pricing'!F43*'User Input Pricing'!F44</f>
        <v>0</v>
      </c>
      <c r="C60" s="209">
        <f>(Traffic!$B26*Assumptions!$B6)*'User Input Pricing'!G43*'User Input Pricing'!G44</f>
        <v>0</v>
      </c>
      <c r="D60" s="209">
        <f>(Traffic!$B26*Assumptions!$B6)*'User Input Pricing'!H43*'User Input Pricing'!H44</f>
        <v>0</v>
      </c>
      <c r="E60" s="209">
        <f>(Traffic!$B26*Assumptions!$B6)*'User Input Pricing'!I43*'User Input Pricing'!I44</f>
        <v>1303.5714285714287</v>
      </c>
      <c r="F60" s="209">
        <f>(Traffic!$B26*Assumptions!$B6)*'User Input Pricing'!J43*'User Input Pricing'!J44</f>
        <v>1303.5714285714287</v>
      </c>
      <c r="G60" s="209">
        <f>(Traffic!$B26*Assumptions!$B6)*'User Input Pricing'!K43*'User Input Pricing'!K44</f>
        <v>1303.5714285714287</v>
      </c>
      <c r="H60" s="209">
        <f>(Traffic!$B26*Assumptions!$B6)*'User Input Pricing'!L43*'User Input Pricing'!L44</f>
        <v>1303.5714285714287</v>
      </c>
      <c r="I60" s="209">
        <f>(Traffic!$B26*Assumptions!$B6)*'User Input Pricing'!M43*'User Input Pricing'!M44</f>
        <v>1303.5714285714287</v>
      </c>
      <c r="J60" s="99"/>
      <c r="K60" s="209">
        <f t="shared" si="31"/>
        <v>1303.5714285714287</v>
      </c>
      <c r="L60" s="209">
        <f t="shared" si="32"/>
        <v>5214.2857142857147</v>
      </c>
      <c r="M60" s="151"/>
    </row>
    <row r="61" spans="1:20">
      <c r="A61" s="183" t="str">
        <f t="shared" si="30"/>
        <v>Banner Ads (Online)</v>
      </c>
      <c r="B61" s="209">
        <f>(Traffic!$B36*Assumptions!$B6)*'User Input Pricing'!F43*'User Input Pricing'!F44</f>
        <v>0</v>
      </c>
      <c r="C61" s="209">
        <f>(Traffic!$B36*Assumptions!$B6)*'User Input Pricing'!G43*'User Input Pricing'!G44</f>
        <v>0</v>
      </c>
      <c r="D61" s="209">
        <f>(Traffic!$B36*Assumptions!$B6)*'User Input Pricing'!H43*'User Input Pricing'!H44</f>
        <v>0</v>
      </c>
      <c r="E61" s="209">
        <f>(Traffic!$B36*Assumptions!$B6)*'User Input Pricing'!I43*'User Input Pricing'!I44</f>
        <v>6517.8571428571431</v>
      </c>
      <c r="F61" s="209">
        <f>(Traffic!$B36*Assumptions!$B6)*'User Input Pricing'!J43*'User Input Pricing'!J44</f>
        <v>6517.8571428571431</v>
      </c>
      <c r="G61" s="209">
        <f>(Traffic!$B36*Assumptions!$B6)*'User Input Pricing'!K43*'User Input Pricing'!K44</f>
        <v>6517.8571428571431</v>
      </c>
      <c r="H61" s="209">
        <f>(Traffic!$B36*Assumptions!$B6)*'User Input Pricing'!L43*'User Input Pricing'!L44</f>
        <v>6517.8571428571431</v>
      </c>
      <c r="I61" s="209">
        <f>(Traffic!$B36*Assumptions!$B6)*'User Input Pricing'!M43*'User Input Pricing'!M44</f>
        <v>6517.8571428571431</v>
      </c>
      <c r="J61" s="99"/>
      <c r="K61" s="209">
        <f t="shared" si="31"/>
        <v>6517.8571428571431</v>
      </c>
      <c r="L61" s="209">
        <f t="shared" si="32"/>
        <v>26071.428571428572</v>
      </c>
      <c r="M61" s="151"/>
    </row>
    <row r="62" spans="1:20">
      <c r="A62" s="113" t="str">
        <f t="shared" si="30"/>
        <v>Social Network Ads</v>
      </c>
      <c r="B62" s="209">
        <f>(Traffic!$B46*Assumptions!$B6)*'User Input Pricing'!F43*'User Input Pricing'!F44</f>
        <v>0</v>
      </c>
      <c r="C62" s="209">
        <f>(Traffic!$B46*Assumptions!$B6)*'User Input Pricing'!G43*'User Input Pricing'!G44</f>
        <v>0</v>
      </c>
      <c r="D62" s="209">
        <f>(Traffic!$B46*Assumptions!$B6)*'User Input Pricing'!H43*'User Input Pricing'!H44</f>
        <v>0</v>
      </c>
      <c r="E62" s="209">
        <f>(Traffic!$B46*Assumptions!$B6)*'User Input Pricing'!I43*'User Input Pricing'!I44</f>
        <v>10428.571428571429</v>
      </c>
      <c r="F62" s="209">
        <f>(Traffic!$B46*Assumptions!$B6)*'User Input Pricing'!J43*'User Input Pricing'!J44</f>
        <v>10428.571428571429</v>
      </c>
      <c r="G62" s="209">
        <f>(Traffic!$B46*Assumptions!$B6)*'User Input Pricing'!K43*'User Input Pricing'!K44</f>
        <v>10428.571428571429</v>
      </c>
      <c r="H62" s="209">
        <f>(Traffic!$B46*Assumptions!$B6)*'User Input Pricing'!L43*'User Input Pricing'!L44</f>
        <v>10428.571428571429</v>
      </c>
      <c r="I62" s="209">
        <f>(Traffic!$B46*Assumptions!$B6)*'User Input Pricing'!M43*'User Input Pricing'!M44</f>
        <v>10428.571428571429</v>
      </c>
      <c r="J62" s="99"/>
      <c r="K62" s="209">
        <f t="shared" si="31"/>
        <v>10428.571428571429</v>
      </c>
      <c r="L62" s="209">
        <f t="shared" si="32"/>
        <v>41714.285714285717</v>
      </c>
      <c r="M62" s="151"/>
    </row>
    <row r="63" spans="1:20">
      <c r="A63" s="183" t="str">
        <f t="shared" si="30"/>
        <v>Smartphone (Apps) Ads</v>
      </c>
      <c r="B63" s="209">
        <f>(Traffic!$B56*Assumptions!$B6)*'User Input Pricing'!F43*'User Input Pricing'!F44</f>
        <v>0</v>
      </c>
      <c r="C63" s="209">
        <f>(Traffic!$B56*Assumptions!$B6)*'User Input Pricing'!G43*'User Input Pricing'!G44</f>
        <v>0</v>
      </c>
      <c r="D63" s="209">
        <f>(Traffic!$B56*Assumptions!$B6)*'User Input Pricing'!H43*'User Input Pricing'!H44</f>
        <v>0</v>
      </c>
      <c r="E63" s="209">
        <f>(Traffic!$B56*Assumptions!$B6)*'User Input Pricing'!I43*'User Input Pricing'!I44</f>
        <v>104285.71428571429</v>
      </c>
      <c r="F63" s="209">
        <f>(Traffic!$B56*Assumptions!$B6)*'User Input Pricing'!J43*'User Input Pricing'!J44</f>
        <v>104285.71428571429</v>
      </c>
      <c r="G63" s="209">
        <f>(Traffic!$B56*Assumptions!$B6)*'User Input Pricing'!K43*'User Input Pricing'!K44</f>
        <v>104285.71428571429</v>
      </c>
      <c r="H63" s="209">
        <f>(Traffic!$B56*Assumptions!$B6)*'User Input Pricing'!L43*'User Input Pricing'!L44</f>
        <v>104285.71428571429</v>
      </c>
      <c r="I63" s="209">
        <f>(Traffic!$B56*Assumptions!$B6)*'User Input Pricing'!M43*'User Input Pricing'!M44</f>
        <v>104285.71428571429</v>
      </c>
      <c r="J63" s="99"/>
      <c r="K63" s="209">
        <f>SUM(B63:E63)</f>
        <v>104285.71428571429</v>
      </c>
      <c r="L63" s="209">
        <f>SUM(F63:I63)</f>
        <v>417142.85714285716</v>
      </c>
      <c r="M63" s="151"/>
    </row>
    <row r="64" spans="1:20" ht="15.75" thickBot="1">
      <c r="A64" s="113" t="str">
        <f t="shared" si="30"/>
        <v>IPTV Ads</v>
      </c>
      <c r="B64" s="212">
        <f>(Traffic!$B76*Assumptions!$B6)*'User Input Pricing'!F43*'User Input Pricing'!F44</f>
        <v>0</v>
      </c>
      <c r="C64" s="212">
        <f>(Traffic!$B76*Assumptions!$B6)*'User Input Pricing'!G43*'User Input Pricing'!G44</f>
        <v>0</v>
      </c>
      <c r="D64" s="212">
        <f>(Traffic!$B76*Assumptions!$B6)*'User Input Pricing'!H43*'User Input Pricing'!H44</f>
        <v>0</v>
      </c>
      <c r="E64" s="212">
        <f>(Traffic!$B76*Assumptions!$B6)*'User Input Pricing'!I43*'User Input Pricing'!I44</f>
        <v>1486071.4285714286</v>
      </c>
      <c r="F64" s="212">
        <f>(Traffic!$B76*Assumptions!$B6)*'User Input Pricing'!J43*'User Input Pricing'!J44</f>
        <v>1486071.4285714286</v>
      </c>
      <c r="G64" s="212">
        <f>(Traffic!$B76*Assumptions!$B6)*'User Input Pricing'!K43*'User Input Pricing'!K44</f>
        <v>1486071.4285714286</v>
      </c>
      <c r="H64" s="212">
        <f>(Traffic!$B76*Assumptions!$B6)*'User Input Pricing'!L43*'User Input Pricing'!L44</f>
        <v>1486071.4285714286</v>
      </c>
      <c r="I64" s="212">
        <f>(Traffic!$B76*Assumptions!$B6)*'User Input Pricing'!M43*'User Input Pricing'!M44</f>
        <v>1486071.4285714286</v>
      </c>
      <c r="J64" s="99"/>
      <c r="K64" s="212">
        <f t="shared" si="31"/>
        <v>1486071.4285714286</v>
      </c>
      <c r="L64" s="280">
        <f t="shared" si="32"/>
        <v>5944285.7142857146</v>
      </c>
      <c r="M64" s="151"/>
    </row>
    <row r="65" spans="1:20" s="172" customFormat="1" ht="16.5" customHeight="1" thickTop="1">
      <c r="A65" s="174" t="s">
        <v>77</v>
      </c>
      <c r="B65" s="75">
        <f>SUM(B58:B64)</f>
        <v>0</v>
      </c>
      <c r="C65" s="75">
        <f t="shared" ref="C65:I65" si="33">SUM(C58:C64)</f>
        <v>0</v>
      </c>
      <c r="D65" s="75">
        <f t="shared" si="33"/>
        <v>0</v>
      </c>
      <c r="E65" s="75">
        <f t="shared" si="33"/>
        <v>1740919.642857143</v>
      </c>
      <c r="F65" s="75">
        <f t="shared" si="33"/>
        <v>1740919.642857143</v>
      </c>
      <c r="G65" s="75">
        <f t="shared" si="33"/>
        <v>1740919.642857143</v>
      </c>
      <c r="H65" s="75">
        <f t="shared" si="33"/>
        <v>1740919.642857143</v>
      </c>
      <c r="I65" s="75">
        <f t="shared" si="33"/>
        <v>1740919.642857143</v>
      </c>
      <c r="J65" s="108"/>
      <c r="K65" s="75">
        <f t="shared" si="31"/>
        <v>1740919.642857143</v>
      </c>
      <c r="L65" s="75">
        <f t="shared" si="32"/>
        <v>6963678.5714285718</v>
      </c>
      <c r="M65" s="206"/>
    </row>
    <row r="66" spans="1:20">
      <c r="A66" s="112"/>
      <c r="B66" s="232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151"/>
    </row>
    <row r="67" spans="1:20">
      <c r="A67" s="112" t="s">
        <v>34</v>
      </c>
      <c r="B67" s="209">
        <f>(B56*$B3*Assumptions!$B3*Assumptions!$B5)*'User Input Pricing'!F43</f>
        <v>0</v>
      </c>
      <c r="C67" s="209">
        <f>(C56*$B3*Assumptions!$B3*Assumptions!$B5)*'User Input Pricing'!G43</f>
        <v>0</v>
      </c>
      <c r="D67" s="209">
        <f>(D56*$B3*Assumptions!$B3*Assumptions!$B5)*'User Input Pricing'!H43</f>
        <v>0</v>
      </c>
      <c r="E67" s="209">
        <f>(E56*$B3*Assumptions!$B3*Assumptions!$B5)*'User Input Pricing'!I43</f>
        <v>49535.71428571429</v>
      </c>
      <c r="F67" s="209">
        <f>(F56*$B3*Assumptions!$B3*Assumptions!$B5)*'User Input Pricing'!J43</f>
        <v>49535.71428571429</v>
      </c>
      <c r="G67" s="209">
        <f>(G56*$B3*Assumptions!$B3*Assumptions!$B5)*'User Input Pricing'!K43</f>
        <v>49535.71428571429</v>
      </c>
      <c r="H67" s="209">
        <f>(H56*$B3*Assumptions!$B3*Assumptions!$B5)*'User Input Pricing'!L43</f>
        <v>49535.71428571429</v>
      </c>
      <c r="I67" s="209">
        <f>(I56*$B3*Assumptions!$B3*Assumptions!$B5)*'User Input Pricing'!M43</f>
        <v>49535.71428571429</v>
      </c>
      <c r="J67" s="99"/>
      <c r="K67" s="209">
        <f>SUM(B67:E67)</f>
        <v>49535.71428571429</v>
      </c>
      <c r="L67" s="209">
        <f>SUM(F67:I67)</f>
        <v>198142.85714285716</v>
      </c>
      <c r="M67" s="184"/>
      <c r="N67" s="61"/>
      <c r="O67" s="61"/>
      <c r="P67" s="61"/>
      <c r="Q67" s="61"/>
      <c r="R67" s="61"/>
      <c r="S67" s="61"/>
      <c r="T67" s="61"/>
    </row>
    <row r="68" spans="1:20" ht="15.75" thickBot="1">
      <c r="A68" s="173" t="s">
        <v>64</v>
      </c>
      <c r="B68" s="212">
        <f>(45*3*B56)*'User Input Pricing'!F43</f>
        <v>0</v>
      </c>
      <c r="C68" s="212">
        <f>(45*3*C56)*'User Input Pricing'!G43</f>
        <v>0</v>
      </c>
      <c r="D68" s="212">
        <f>(45*3*D56)*'User Input Pricing'!H43</f>
        <v>0</v>
      </c>
      <c r="E68" s="212">
        <f>(45*3*E56)*'User Input Pricing'!I43</f>
        <v>977.14285714285711</v>
      </c>
      <c r="F68" s="212">
        <f>(45*3*F56)*'User Input Pricing'!J43</f>
        <v>977.14285714285711</v>
      </c>
      <c r="G68" s="212">
        <f>(45*3*G56)*'User Input Pricing'!K43</f>
        <v>977.14285714285711</v>
      </c>
      <c r="H68" s="212">
        <f>(45*3*H56)*'User Input Pricing'!L43</f>
        <v>977.14285714285711</v>
      </c>
      <c r="I68" s="212">
        <f>(45*3*I56)*'User Input Pricing'!M43</f>
        <v>977.14285714285711</v>
      </c>
      <c r="J68" s="99"/>
      <c r="K68" s="212">
        <f>SUM(B68:E68)</f>
        <v>977.14285714285711</v>
      </c>
      <c r="L68" s="212">
        <f>SUM(F68:I68)</f>
        <v>3908.5714285714284</v>
      </c>
      <c r="M68" s="184"/>
      <c r="N68" s="61"/>
      <c r="O68" s="61"/>
      <c r="P68" s="61"/>
      <c r="Q68" s="61"/>
      <c r="R68" s="61"/>
      <c r="S68" s="61"/>
      <c r="T68" s="61"/>
    </row>
    <row r="69" spans="1:20" ht="15.75" thickTop="1">
      <c r="A69" s="174" t="s">
        <v>82</v>
      </c>
      <c r="B69" s="75">
        <f>SUM(B67:B68)</f>
        <v>0</v>
      </c>
      <c r="C69" s="75">
        <f t="shared" ref="C69:I69" si="34">SUM(C67:C68)</f>
        <v>0</v>
      </c>
      <c r="D69" s="75">
        <f t="shared" si="34"/>
        <v>0</v>
      </c>
      <c r="E69" s="75">
        <f t="shared" si="34"/>
        <v>50512.857142857145</v>
      </c>
      <c r="F69" s="75">
        <f t="shared" si="34"/>
        <v>50512.857142857145</v>
      </c>
      <c r="G69" s="75">
        <f t="shared" si="34"/>
        <v>50512.857142857145</v>
      </c>
      <c r="H69" s="75">
        <f t="shared" si="34"/>
        <v>50512.857142857145</v>
      </c>
      <c r="I69" s="75">
        <f t="shared" si="34"/>
        <v>50512.857142857145</v>
      </c>
      <c r="J69" s="108"/>
      <c r="K69" s="75">
        <f>SUM(B69:E69)</f>
        <v>50512.857142857145</v>
      </c>
      <c r="L69" s="75">
        <f>SUM(F69:I69)</f>
        <v>202051.42857142858</v>
      </c>
      <c r="M69" s="184"/>
      <c r="N69" s="61"/>
      <c r="O69" s="61"/>
      <c r="P69" s="61"/>
      <c r="Q69" s="61"/>
      <c r="R69" s="61"/>
      <c r="S69" s="61"/>
      <c r="T69" s="61"/>
    </row>
    <row r="70" spans="1:20">
      <c r="A70" s="174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184"/>
      <c r="N70" s="61"/>
      <c r="O70" s="61"/>
      <c r="P70" s="61"/>
      <c r="Q70" s="61"/>
      <c r="R70" s="61"/>
      <c r="S70" s="61"/>
      <c r="T70" s="61"/>
    </row>
    <row r="71" spans="1:20" ht="15.75" thickBot="1">
      <c r="A71" s="175" t="s">
        <v>83</v>
      </c>
      <c r="B71" s="212">
        <f>($B4*Conversions!B20)*'User Input Pricing'!F43</f>
        <v>0</v>
      </c>
      <c r="C71" s="212">
        <f>($B4*Conversions!C20)*'User Input Pricing'!G43</f>
        <v>0</v>
      </c>
      <c r="D71" s="212">
        <f>($B4*Conversions!D20)*'User Input Pricing'!H43</f>
        <v>0</v>
      </c>
      <c r="E71" s="212">
        <f>($B4*Conversions!E20)*'User Input Pricing'!I43</f>
        <v>2952.5892857142853</v>
      </c>
      <c r="F71" s="212">
        <f>($B4*Conversions!F20)*'User Input Pricing'!J43</f>
        <v>2952.5892857142853</v>
      </c>
      <c r="G71" s="212">
        <f>($B4*Conversions!G20)*'User Input Pricing'!K43</f>
        <v>2952.5892857142853</v>
      </c>
      <c r="H71" s="212">
        <f>($B4*Conversions!H20)*'User Input Pricing'!L43</f>
        <v>2952.5892857142853</v>
      </c>
      <c r="I71" s="212">
        <f>($B4*Conversions!I20)*'User Input Pricing'!M43</f>
        <v>2952.5892857142853</v>
      </c>
      <c r="J71" s="99"/>
      <c r="K71" s="212">
        <f>SUM(B71:E71)</f>
        <v>2952.5892857142853</v>
      </c>
      <c r="L71" s="212">
        <f>SUM(F71:I71)</f>
        <v>11810.357142857141</v>
      </c>
      <c r="M71" s="184"/>
      <c r="N71" s="61"/>
      <c r="O71" s="61"/>
      <c r="P71" s="61"/>
      <c r="Q71" s="61"/>
      <c r="R71" s="61"/>
      <c r="S71" s="61"/>
      <c r="T71" s="61"/>
    </row>
    <row r="72" spans="1:20" s="172" customFormat="1" ht="16.5" customHeight="1" thickTop="1">
      <c r="A72" s="174" t="s">
        <v>84</v>
      </c>
      <c r="B72" s="75">
        <f>B71</f>
        <v>0</v>
      </c>
      <c r="C72" s="75">
        <f t="shared" ref="C72:I72" si="35">C71</f>
        <v>0</v>
      </c>
      <c r="D72" s="75">
        <f t="shared" si="35"/>
        <v>0</v>
      </c>
      <c r="E72" s="75">
        <f t="shared" si="35"/>
        <v>2952.5892857142853</v>
      </c>
      <c r="F72" s="75">
        <f t="shared" si="35"/>
        <v>2952.5892857142853</v>
      </c>
      <c r="G72" s="75">
        <f t="shared" si="35"/>
        <v>2952.5892857142853</v>
      </c>
      <c r="H72" s="75">
        <f t="shared" si="35"/>
        <v>2952.5892857142853</v>
      </c>
      <c r="I72" s="75">
        <f t="shared" si="35"/>
        <v>2952.5892857142853</v>
      </c>
      <c r="J72" s="108"/>
      <c r="K72" s="75">
        <f>SUM(B72:E72)</f>
        <v>2952.5892857142853</v>
      </c>
      <c r="L72" s="75">
        <f>SUM(F72:I72)</f>
        <v>11810.357142857141</v>
      </c>
      <c r="M72" s="206"/>
    </row>
    <row r="73" spans="1:20">
      <c r="A73" s="113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226"/>
      <c r="M73" s="61"/>
      <c r="N73" s="61"/>
      <c r="O73" s="61"/>
      <c r="P73" s="61"/>
      <c r="Q73" s="61"/>
      <c r="R73" s="61"/>
      <c r="S73" s="61"/>
      <c r="T73" s="61"/>
    </row>
    <row r="74" spans="1:20">
      <c r="A74" s="114" t="s">
        <v>78</v>
      </c>
      <c r="B74" s="233">
        <f t="shared" ref="B74:I74" si="36">SUM(B65+B69+B72)</f>
        <v>0</v>
      </c>
      <c r="C74" s="233">
        <f t="shared" si="36"/>
        <v>0</v>
      </c>
      <c r="D74" s="233">
        <f t="shared" si="36"/>
        <v>0</v>
      </c>
      <c r="E74" s="233">
        <f t="shared" si="36"/>
        <v>1794385.0892857143</v>
      </c>
      <c r="F74" s="233">
        <f t="shared" si="36"/>
        <v>1794385.0892857143</v>
      </c>
      <c r="G74" s="233">
        <f t="shared" si="36"/>
        <v>1794385.0892857143</v>
      </c>
      <c r="H74" s="233">
        <f t="shared" si="36"/>
        <v>1794385.0892857143</v>
      </c>
      <c r="I74" s="233">
        <f t="shared" si="36"/>
        <v>1794385.0892857143</v>
      </c>
      <c r="J74" s="234"/>
      <c r="K74" s="233">
        <f>SUM(B74:E74)</f>
        <v>1794385.0892857143</v>
      </c>
      <c r="L74" s="235">
        <f>SUM(F74:I74)</f>
        <v>7177540.3571428573</v>
      </c>
      <c r="M74" s="61"/>
      <c r="N74" s="61"/>
      <c r="O74" s="61"/>
      <c r="P74" s="61"/>
      <c r="Q74" s="61"/>
      <c r="R74" s="61"/>
      <c r="S74" s="61"/>
      <c r="T74" s="61"/>
    </row>
    <row r="75" spans="1:20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</row>
    <row r="76" spans="1:20">
      <c r="A76" s="117" t="str">
        <f>'User Input Traffic'!F4</f>
        <v>Debenhams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8"/>
      <c r="M76" s="134"/>
    </row>
    <row r="77" spans="1:20">
      <c r="A77" s="179" t="s">
        <v>2</v>
      </c>
      <c r="B77" s="67" t="s">
        <v>3</v>
      </c>
      <c r="C77" s="67" t="s">
        <v>4</v>
      </c>
      <c r="D77" s="67" t="s">
        <v>5</v>
      </c>
      <c r="E77" s="67" t="s">
        <v>6</v>
      </c>
      <c r="F77" s="67" t="s">
        <v>3</v>
      </c>
      <c r="G77" s="67" t="s">
        <v>4</v>
      </c>
      <c r="H77" s="67" t="s">
        <v>5</v>
      </c>
      <c r="I77" s="67" t="s">
        <v>6</v>
      </c>
      <c r="J77" s="100"/>
      <c r="K77" s="68" t="s">
        <v>23</v>
      </c>
      <c r="L77" s="180" t="s">
        <v>24</v>
      </c>
      <c r="M77" s="134"/>
    </row>
    <row r="78" spans="1:20">
      <c r="A78" s="113" t="s">
        <v>25</v>
      </c>
      <c r="B78" s="209">
        <f>Conversions!B67</f>
        <v>0</v>
      </c>
      <c r="C78" s="209">
        <f>Conversions!C67</f>
        <v>0</v>
      </c>
      <c r="D78" s="209">
        <f>Conversions!D67</f>
        <v>0</v>
      </c>
      <c r="E78" s="209">
        <f>Conversions!E67</f>
        <v>7.2380952380952381</v>
      </c>
      <c r="F78" s="209">
        <f>Conversions!F67</f>
        <v>7.2380952380952381</v>
      </c>
      <c r="G78" s="209">
        <f>Conversions!G67</f>
        <v>7.2380952380952381</v>
      </c>
      <c r="H78" s="209">
        <f>Conversions!H67</f>
        <v>7.2380952380952381</v>
      </c>
      <c r="I78" s="209">
        <f>Conversions!I67</f>
        <v>7.2380952380952381</v>
      </c>
      <c r="J78" s="229"/>
      <c r="K78" s="230"/>
      <c r="L78" s="231"/>
      <c r="M78" s="134"/>
    </row>
    <row r="79" spans="1:20">
      <c r="A79" s="113"/>
      <c r="B79" s="209"/>
      <c r="C79" s="209"/>
      <c r="D79" s="209"/>
      <c r="E79" s="209"/>
      <c r="F79" s="209"/>
      <c r="G79" s="209"/>
      <c r="H79" s="209"/>
      <c r="I79" s="209"/>
      <c r="J79" s="229"/>
      <c r="K79" s="230"/>
      <c r="L79" s="231"/>
      <c r="M79" s="134"/>
    </row>
    <row r="80" spans="1:20">
      <c r="A80" s="113" t="str">
        <f>A9</f>
        <v>Paid Search</v>
      </c>
      <c r="B80" s="209">
        <f>(Traffic!$C6*Assumptions!$B6)*'User Input Pricing'!F36*'User Input Pricing'!F37</f>
        <v>0</v>
      </c>
      <c r="C80" s="209">
        <f>(Traffic!$C6*Assumptions!$B6)*'User Input Pricing'!G36*'User Input Pricing'!G37</f>
        <v>0</v>
      </c>
      <c r="D80" s="209">
        <f>(Traffic!$C6*Assumptions!$B6)*'User Input Pricing'!H36*'User Input Pricing'!H37</f>
        <v>0</v>
      </c>
      <c r="E80" s="209">
        <f>(Traffic!$C6*Assumptions!$B6)*'User Input Pricing'!I36*'User Input Pricing'!I37</f>
        <v>130357.14285714287</v>
      </c>
      <c r="F80" s="209">
        <f>(Traffic!$C6*Assumptions!$B6)*'User Input Pricing'!J36*'User Input Pricing'!J37</f>
        <v>130357.14285714287</v>
      </c>
      <c r="G80" s="209">
        <f>(Traffic!$C6*Assumptions!$B6)*'User Input Pricing'!K36*'User Input Pricing'!K37</f>
        <v>130357.14285714287</v>
      </c>
      <c r="H80" s="209">
        <f>(Traffic!$C6*Assumptions!$B6)*'User Input Pricing'!L36*'User Input Pricing'!L37</f>
        <v>130357.14285714287</v>
      </c>
      <c r="I80" s="209">
        <f>(Traffic!$C6*Assumptions!$B6)*'User Input Pricing'!M36*'User Input Pricing'!M37</f>
        <v>130357.14285714287</v>
      </c>
      <c r="J80" s="99"/>
      <c r="K80" s="209">
        <f t="shared" ref="K80:K87" si="37">SUM(B80:E80)</f>
        <v>130357.14285714287</v>
      </c>
      <c r="L80" s="209">
        <f t="shared" ref="L80:L87" si="38">SUM(F80:I80)</f>
        <v>521428.57142857148</v>
      </c>
      <c r="M80" s="151"/>
    </row>
    <row r="81" spans="1:13">
      <c r="A81" s="183" t="str">
        <f>A10</f>
        <v>Natural Search</v>
      </c>
      <c r="B81" s="209">
        <f>(Traffic!$C16*Assumptions!$B6)*'User Input Pricing'!F36*'User Input Pricing'!F37</f>
        <v>0</v>
      </c>
      <c r="C81" s="209">
        <f>(Traffic!$C16*Assumptions!$B6)*'User Input Pricing'!G36*'User Input Pricing'!G37</f>
        <v>0</v>
      </c>
      <c r="D81" s="209">
        <f>(Traffic!$C16*Assumptions!$B6)*'User Input Pricing'!H36*'User Input Pricing'!H37</f>
        <v>0</v>
      </c>
      <c r="E81" s="209">
        <f>(Traffic!$C16*Assumptions!$B6)*'User Input Pricing'!I36*'User Input Pricing'!I37</f>
        <v>1955.3571428571429</v>
      </c>
      <c r="F81" s="209">
        <f>(Traffic!$C16*Assumptions!$B6)*'User Input Pricing'!J36*'User Input Pricing'!J37</f>
        <v>1955.3571428571429</v>
      </c>
      <c r="G81" s="209">
        <f>(Traffic!$C16*Assumptions!$B6)*'User Input Pricing'!K36*'User Input Pricing'!K37</f>
        <v>1955.3571428571429</v>
      </c>
      <c r="H81" s="209">
        <f>(Traffic!$C16*Assumptions!$B6)*'User Input Pricing'!L36*'User Input Pricing'!L37</f>
        <v>1955.3571428571429</v>
      </c>
      <c r="I81" s="209">
        <f>(Traffic!$C16*Assumptions!$B6)*'User Input Pricing'!M36*'User Input Pricing'!M37</f>
        <v>1955.3571428571429</v>
      </c>
      <c r="J81" s="99"/>
      <c r="K81" s="209">
        <f t="shared" si="37"/>
        <v>1955.3571428571429</v>
      </c>
      <c r="L81" s="209">
        <f t="shared" si="38"/>
        <v>7821.4285714285716</v>
      </c>
      <c r="M81" s="151"/>
    </row>
    <row r="82" spans="1:13">
      <c r="A82" s="113" t="str">
        <f>A11</f>
        <v>E-mails</v>
      </c>
      <c r="B82" s="209">
        <f>(Traffic!$C26*Assumptions!$B6)*'User Input Pricing'!F36*'User Input Pricing'!F37</f>
        <v>0</v>
      </c>
      <c r="C82" s="209">
        <f>(Traffic!$C26*Assumptions!$B6)*'User Input Pricing'!G36*'User Input Pricing'!G37</f>
        <v>0</v>
      </c>
      <c r="D82" s="209">
        <f>(Traffic!$C26*Assumptions!$B6)*'User Input Pricing'!H36*'User Input Pricing'!H37</f>
        <v>0</v>
      </c>
      <c r="E82" s="209">
        <f>(Traffic!$C26*Assumptions!$B6)*'User Input Pricing'!I36*'User Input Pricing'!I37</f>
        <v>1303.5714285714287</v>
      </c>
      <c r="F82" s="209">
        <f>(Traffic!$C26*Assumptions!$B6)*'User Input Pricing'!J36*'User Input Pricing'!J37</f>
        <v>1303.5714285714287</v>
      </c>
      <c r="G82" s="209">
        <f>(Traffic!$C26*Assumptions!$B6)*'User Input Pricing'!K36*'User Input Pricing'!K37</f>
        <v>1303.5714285714287</v>
      </c>
      <c r="H82" s="209">
        <f>(Traffic!$C26*Assumptions!$B6)*'User Input Pricing'!L36*'User Input Pricing'!L37</f>
        <v>1303.5714285714287</v>
      </c>
      <c r="I82" s="209">
        <f>(Traffic!$C26*Assumptions!$B6)*'User Input Pricing'!M36*'User Input Pricing'!M37</f>
        <v>1303.5714285714287</v>
      </c>
      <c r="J82" s="99"/>
      <c r="K82" s="209">
        <f t="shared" si="37"/>
        <v>1303.5714285714287</v>
      </c>
      <c r="L82" s="209">
        <f t="shared" si="38"/>
        <v>5214.2857142857147</v>
      </c>
      <c r="M82" s="151"/>
    </row>
    <row r="83" spans="1:13">
      <c r="A83" s="183" t="str">
        <f>A12</f>
        <v>Banner Ads (Online)</v>
      </c>
      <c r="B83" s="209">
        <f>(Traffic!$C36*Assumptions!$B6)*'User Input Pricing'!F36*'User Input Pricing'!F37</f>
        <v>0</v>
      </c>
      <c r="C83" s="209">
        <f>(Traffic!$C36*Assumptions!$B6)*'User Input Pricing'!G36*'User Input Pricing'!G37</f>
        <v>0</v>
      </c>
      <c r="D83" s="209">
        <f>(Traffic!$C36*Assumptions!$B6)*'User Input Pricing'!H36*'User Input Pricing'!H37</f>
        <v>0</v>
      </c>
      <c r="E83" s="209">
        <f>(Traffic!$C36*Assumptions!$B6)*'User Input Pricing'!I36*'User Input Pricing'!I37</f>
        <v>6517.8571428571431</v>
      </c>
      <c r="F83" s="209">
        <f>(Traffic!$C36*Assumptions!$B6)*'User Input Pricing'!J36*'User Input Pricing'!J37</f>
        <v>6517.8571428571431</v>
      </c>
      <c r="G83" s="209">
        <f>(Traffic!$C36*Assumptions!$B6)*'User Input Pricing'!K36*'User Input Pricing'!K37</f>
        <v>6517.8571428571431</v>
      </c>
      <c r="H83" s="209">
        <f>(Traffic!$C36*Assumptions!$B6)*'User Input Pricing'!L36*'User Input Pricing'!L37</f>
        <v>6517.8571428571431</v>
      </c>
      <c r="I83" s="209">
        <f>(Traffic!$C36*Assumptions!$B6)*'User Input Pricing'!M36*'User Input Pricing'!M37</f>
        <v>6517.8571428571431</v>
      </c>
      <c r="J83" s="99"/>
      <c r="K83" s="209">
        <f t="shared" si="37"/>
        <v>6517.8571428571431</v>
      </c>
      <c r="L83" s="209">
        <f t="shared" si="38"/>
        <v>26071.428571428572</v>
      </c>
      <c r="M83" s="151"/>
    </row>
    <row r="84" spans="1:13">
      <c r="A84" s="113" t="str">
        <f>A13</f>
        <v>Social Network Ads</v>
      </c>
      <c r="B84" s="209">
        <f>(Traffic!$C46*Assumptions!$B6)*'User Input Pricing'!F36*'User Input Pricing'!F37</f>
        <v>0</v>
      </c>
      <c r="C84" s="209">
        <f>(Traffic!$C46*Assumptions!$B6)*'User Input Pricing'!G36*'User Input Pricing'!G37</f>
        <v>0</v>
      </c>
      <c r="D84" s="209">
        <f>(Traffic!$C46*Assumptions!$B6)*'User Input Pricing'!H36*'User Input Pricing'!H37</f>
        <v>0</v>
      </c>
      <c r="E84" s="209">
        <f>(Traffic!$C46*Assumptions!$B6)*'User Input Pricing'!I36*'User Input Pricing'!I37</f>
        <v>10428.571428571429</v>
      </c>
      <c r="F84" s="209">
        <f>(Traffic!$C46*Assumptions!$B6)*'User Input Pricing'!J36*'User Input Pricing'!J37</f>
        <v>10428.571428571429</v>
      </c>
      <c r="G84" s="209">
        <f>(Traffic!$C46*Assumptions!$B6)*'User Input Pricing'!K36*'User Input Pricing'!K37</f>
        <v>10428.571428571429</v>
      </c>
      <c r="H84" s="209">
        <f>(Traffic!$C46*Assumptions!$B6)*'User Input Pricing'!L36*'User Input Pricing'!L37</f>
        <v>10428.571428571429</v>
      </c>
      <c r="I84" s="209">
        <f>(Traffic!$C46*Assumptions!$B6)*'User Input Pricing'!M36*'User Input Pricing'!M37</f>
        <v>10428.571428571429</v>
      </c>
      <c r="J84" s="99"/>
      <c r="K84" s="209">
        <f t="shared" si="37"/>
        <v>10428.571428571429</v>
      </c>
      <c r="L84" s="209">
        <f t="shared" si="38"/>
        <v>41714.285714285717</v>
      </c>
      <c r="M84" s="151"/>
    </row>
    <row r="85" spans="1:13">
      <c r="A85" s="183" t="str">
        <f t="shared" ref="A85" si="39">A14</f>
        <v>Smartphone (Apps) Ads</v>
      </c>
      <c r="B85" s="209">
        <f>(Traffic!$C56*Assumptions!$B6)*'User Input Pricing'!F36*'User Input Pricing'!F37</f>
        <v>0</v>
      </c>
      <c r="C85" s="209">
        <f>(Traffic!$C56*Assumptions!$B6)*'User Input Pricing'!G36*'User Input Pricing'!G37</f>
        <v>0</v>
      </c>
      <c r="D85" s="209">
        <f>(Traffic!$C56*Assumptions!$B6)*'User Input Pricing'!H36*'User Input Pricing'!H37</f>
        <v>0</v>
      </c>
      <c r="E85" s="209">
        <f>(Traffic!$C56*Assumptions!$B6)*'User Input Pricing'!I36*'User Input Pricing'!I37</f>
        <v>104285.71428571429</v>
      </c>
      <c r="F85" s="209">
        <f>(Traffic!$C56*Assumptions!$B6)*'User Input Pricing'!J36*'User Input Pricing'!J37</f>
        <v>104285.71428571429</v>
      </c>
      <c r="G85" s="209">
        <f>(Traffic!$C56*Assumptions!$B6)*'User Input Pricing'!K36*'User Input Pricing'!K37</f>
        <v>104285.71428571429</v>
      </c>
      <c r="H85" s="209">
        <f>(Traffic!$C56*Assumptions!$B6)*'User Input Pricing'!L36*'User Input Pricing'!L37</f>
        <v>104285.71428571429</v>
      </c>
      <c r="I85" s="209">
        <f>(Traffic!$C56*Assumptions!$B6)*'User Input Pricing'!M36*'User Input Pricing'!M37</f>
        <v>104285.71428571429</v>
      </c>
      <c r="J85" s="99"/>
      <c r="K85" s="209">
        <f>SUM(B85:E85)</f>
        <v>104285.71428571429</v>
      </c>
      <c r="L85" s="209">
        <f>SUM(F85:I85)</f>
        <v>417142.85714285716</v>
      </c>
      <c r="M85" s="151"/>
    </row>
    <row r="86" spans="1:13" ht="15.75" thickBot="1">
      <c r="A86" s="113" t="str">
        <f>A15</f>
        <v>IPTV Ads</v>
      </c>
      <c r="B86" s="212">
        <f>(Traffic!$C66*Assumptions!$B6)*'User Input Pricing'!F36*'User Input Pricing'!F37</f>
        <v>0</v>
      </c>
      <c r="C86" s="212">
        <f>(Traffic!$C66*Assumptions!$B6)*'User Input Pricing'!G36*'User Input Pricing'!G37</f>
        <v>0</v>
      </c>
      <c r="D86" s="212">
        <f>(Traffic!$C66*Assumptions!$B6)*'User Input Pricing'!H36*'User Input Pricing'!H37</f>
        <v>0</v>
      </c>
      <c r="E86" s="212">
        <f>(Traffic!$C66*Assumptions!$B6)*'User Input Pricing'!I36*'User Input Pricing'!I37</f>
        <v>65178.571428571435</v>
      </c>
      <c r="F86" s="212">
        <f>(Traffic!$C66*Assumptions!$B6)*'User Input Pricing'!J36*'User Input Pricing'!J37</f>
        <v>65178.571428571435</v>
      </c>
      <c r="G86" s="212">
        <f>(Traffic!$C66*Assumptions!$B6)*'User Input Pricing'!K36*'User Input Pricing'!K37</f>
        <v>65178.571428571435</v>
      </c>
      <c r="H86" s="212">
        <f>(Traffic!$C66*Assumptions!$B6)*'User Input Pricing'!L36*'User Input Pricing'!L37</f>
        <v>65178.571428571435</v>
      </c>
      <c r="I86" s="212">
        <f>(Traffic!$C66*Assumptions!$B6)*'User Input Pricing'!M36*'User Input Pricing'!M37</f>
        <v>65178.571428571435</v>
      </c>
      <c r="J86" s="99"/>
      <c r="K86" s="212">
        <f t="shared" si="37"/>
        <v>65178.571428571435</v>
      </c>
      <c r="L86" s="280">
        <f t="shared" si="38"/>
        <v>260714.28571428574</v>
      </c>
      <c r="M86" s="151"/>
    </row>
    <row r="87" spans="1:13" ht="15.75" thickTop="1">
      <c r="A87" s="174" t="s">
        <v>77</v>
      </c>
      <c r="B87" s="75">
        <f>SUM(B80:B86)</f>
        <v>0</v>
      </c>
      <c r="C87" s="75">
        <f t="shared" ref="C87:I87" si="40">SUM(C80:C86)</f>
        <v>0</v>
      </c>
      <c r="D87" s="75">
        <f t="shared" si="40"/>
        <v>0</v>
      </c>
      <c r="E87" s="75">
        <f t="shared" si="40"/>
        <v>320026.78571428568</v>
      </c>
      <c r="F87" s="75">
        <f t="shared" si="40"/>
        <v>320026.78571428568</v>
      </c>
      <c r="G87" s="75">
        <f t="shared" si="40"/>
        <v>320026.78571428568</v>
      </c>
      <c r="H87" s="75">
        <f t="shared" si="40"/>
        <v>320026.78571428568</v>
      </c>
      <c r="I87" s="75">
        <f t="shared" si="40"/>
        <v>320026.78571428568</v>
      </c>
      <c r="J87" s="108"/>
      <c r="K87" s="75">
        <f t="shared" si="37"/>
        <v>320026.78571428568</v>
      </c>
      <c r="L87" s="75">
        <f t="shared" si="38"/>
        <v>1280107.1428571427</v>
      </c>
      <c r="M87" s="151"/>
    </row>
    <row r="88" spans="1:13">
      <c r="A88" s="11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151"/>
    </row>
    <row r="89" spans="1:13">
      <c r="A89" s="112" t="s">
        <v>34</v>
      </c>
      <c r="B89" s="209">
        <f>(B78*$B3*Assumptions!$B3*Assumptions!$B5)*'User Input Pricing'!F36</f>
        <v>0</v>
      </c>
      <c r="C89" s="209">
        <f>(C78*$B3*Assumptions!$B3*Assumptions!$B5)*'User Input Pricing'!G36</f>
        <v>0</v>
      </c>
      <c r="D89" s="209">
        <f>(D78*$B3*Assumptions!$B3*Assumptions!$B5)*'User Input Pricing'!H36</f>
        <v>0</v>
      </c>
      <c r="E89" s="209">
        <f>(E78*$B3*Assumptions!$B3*Assumptions!$B5)*'User Input Pricing'!I36</f>
        <v>49535.71428571429</v>
      </c>
      <c r="F89" s="209">
        <f>(F78*$B3*Assumptions!$B3*Assumptions!$B5)*'User Input Pricing'!J36</f>
        <v>49535.71428571429</v>
      </c>
      <c r="G89" s="209">
        <f>(G78*$B3*Assumptions!$B3*Assumptions!$B5)*'User Input Pricing'!K36</f>
        <v>49535.71428571429</v>
      </c>
      <c r="H89" s="209">
        <f>(H78*$B3*Assumptions!$B3*Assumptions!$B5)*'User Input Pricing'!L36</f>
        <v>49535.71428571429</v>
      </c>
      <c r="I89" s="209">
        <f>(I78*$B3*Assumptions!$B3*Assumptions!$B5)*'User Input Pricing'!M36</f>
        <v>49535.71428571429</v>
      </c>
      <c r="J89" s="99"/>
      <c r="K89" s="209">
        <f>SUM(B89:E89)</f>
        <v>49535.71428571429</v>
      </c>
      <c r="L89" s="209">
        <f>SUM(F89:I89)</f>
        <v>198142.85714285716</v>
      </c>
      <c r="M89" s="151"/>
    </row>
    <row r="90" spans="1:13" ht="15.75" thickBot="1">
      <c r="A90" s="173" t="s">
        <v>64</v>
      </c>
      <c r="B90" s="212">
        <f>(45*3*B78)*'User Input Pricing'!F36</f>
        <v>0</v>
      </c>
      <c r="C90" s="212">
        <f>(45*3*C78)*'User Input Pricing'!G36</f>
        <v>0</v>
      </c>
      <c r="D90" s="212">
        <f>(45*3*D78)*'User Input Pricing'!H36</f>
        <v>0</v>
      </c>
      <c r="E90" s="212">
        <f>(45*3*E78)*'User Input Pricing'!I36</f>
        <v>977.14285714285711</v>
      </c>
      <c r="F90" s="212">
        <f>(45*3*F78)*'User Input Pricing'!J36</f>
        <v>977.14285714285711</v>
      </c>
      <c r="G90" s="212">
        <f>(45*3*G78)*'User Input Pricing'!K36</f>
        <v>977.14285714285711</v>
      </c>
      <c r="H90" s="212">
        <f>(45*3*H78)*'User Input Pricing'!L36</f>
        <v>977.14285714285711</v>
      </c>
      <c r="I90" s="212">
        <f>(45*3*I78)*'User Input Pricing'!M36</f>
        <v>977.14285714285711</v>
      </c>
      <c r="J90" s="99"/>
      <c r="K90" s="212">
        <f>SUM(B90:E90)</f>
        <v>977.14285714285711</v>
      </c>
      <c r="L90" s="212">
        <f>SUM(F90:I90)</f>
        <v>3908.5714285714284</v>
      </c>
      <c r="M90" s="151"/>
    </row>
    <row r="91" spans="1:13" ht="15.75" thickTop="1">
      <c r="A91" s="174" t="s">
        <v>82</v>
      </c>
      <c r="B91" s="75">
        <f>SUM(B89:B90)</f>
        <v>0</v>
      </c>
      <c r="C91" s="75">
        <f t="shared" ref="C91:I91" si="41">SUM(C89:C90)</f>
        <v>0</v>
      </c>
      <c r="D91" s="75">
        <f t="shared" si="41"/>
        <v>0</v>
      </c>
      <c r="E91" s="75">
        <f t="shared" si="41"/>
        <v>50512.857142857145</v>
      </c>
      <c r="F91" s="75">
        <f t="shared" si="41"/>
        <v>50512.857142857145</v>
      </c>
      <c r="G91" s="75">
        <f t="shared" si="41"/>
        <v>50512.857142857145</v>
      </c>
      <c r="H91" s="75">
        <f t="shared" si="41"/>
        <v>50512.857142857145</v>
      </c>
      <c r="I91" s="75">
        <f t="shared" si="41"/>
        <v>50512.857142857145</v>
      </c>
      <c r="J91" s="108"/>
      <c r="K91" s="75">
        <f>SUM(B91:E91)</f>
        <v>50512.857142857145</v>
      </c>
      <c r="L91" s="75">
        <f>SUM(F91:I91)</f>
        <v>202051.42857142858</v>
      </c>
      <c r="M91" s="151"/>
    </row>
    <row r="92" spans="1:13">
      <c r="A92" s="174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151"/>
    </row>
    <row r="93" spans="1:13" ht="15.75" thickBot="1">
      <c r="A93" s="175" t="s">
        <v>83</v>
      </c>
      <c r="B93" s="212">
        <f>($B4*Conversions!B21)*'User Input Pricing'!F36</f>
        <v>0</v>
      </c>
      <c r="C93" s="212">
        <f>($B4*Conversions!C21)*'User Input Pricing'!G36</f>
        <v>0</v>
      </c>
      <c r="D93" s="212">
        <f>($B4*Conversions!D21)*'User Input Pricing'!H36</f>
        <v>0</v>
      </c>
      <c r="E93" s="212">
        <f>($B4*Conversions!E21)*'User Input Pricing'!I36</f>
        <v>2952.5892857142853</v>
      </c>
      <c r="F93" s="212">
        <f>($B4*Conversions!F21)*'User Input Pricing'!J36</f>
        <v>2952.5892857142853</v>
      </c>
      <c r="G93" s="212">
        <f>($B4*Conversions!G21)*'User Input Pricing'!K36</f>
        <v>2952.5892857142853</v>
      </c>
      <c r="H93" s="212">
        <f>($B4*Conversions!H21)*'User Input Pricing'!L36</f>
        <v>2952.5892857142853</v>
      </c>
      <c r="I93" s="212">
        <f>($B4*Conversions!I21)*'User Input Pricing'!M36</f>
        <v>2952.5892857142853</v>
      </c>
      <c r="J93" s="99"/>
      <c r="K93" s="212">
        <f>SUM(B93:E93)</f>
        <v>2952.5892857142853</v>
      </c>
      <c r="L93" s="212">
        <f>SUM(F93:I93)</f>
        <v>11810.357142857141</v>
      </c>
      <c r="M93" s="151"/>
    </row>
    <row r="94" spans="1:13" ht="15.75" thickTop="1">
      <c r="A94" s="174" t="s">
        <v>84</v>
      </c>
      <c r="B94" s="75">
        <f>B93</f>
        <v>0</v>
      </c>
      <c r="C94" s="75">
        <f t="shared" ref="C94:I94" si="42">C93</f>
        <v>0</v>
      </c>
      <c r="D94" s="75">
        <f t="shared" si="42"/>
        <v>0</v>
      </c>
      <c r="E94" s="75">
        <f t="shared" si="42"/>
        <v>2952.5892857142853</v>
      </c>
      <c r="F94" s="75">
        <f t="shared" si="42"/>
        <v>2952.5892857142853</v>
      </c>
      <c r="G94" s="75">
        <f t="shared" si="42"/>
        <v>2952.5892857142853</v>
      </c>
      <c r="H94" s="75">
        <f t="shared" si="42"/>
        <v>2952.5892857142853</v>
      </c>
      <c r="I94" s="75">
        <f t="shared" si="42"/>
        <v>2952.5892857142853</v>
      </c>
      <c r="J94" s="108"/>
      <c r="K94" s="75">
        <f>SUM(B94:E94)</f>
        <v>2952.5892857142853</v>
      </c>
      <c r="L94" s="75">
        <f>SUM(F94:I94)</f>
        <v>11810.357142857141</v>
      </c>
      <c r="M94" s="151"/>
    </row>
    <row r="95" spans="1:13">
      <c r="A95" s="113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226"/>
      <c r="M95" s="134"/>
    </row>
    <row r="96" spans="1:13">
      <c r="A96" s="114" t="s">
        <v>78</v>
      </c>
      <c r="B96" s="233">
        <f t="shared" ref="B96:I96" si="43">SUM(B87+B91+B94)</f>
        <v>0</v>
      </c>
      <c r="C96" s="233">
        <f t="shared" si="43"/>
        <v>0</v>
      </c>
      <c r="D96" s="233">
        <f t="shared" si="43"/>
        <v>0</v>
      </c>
      <c r="E96" s="233">
        <f t="shared" si="43"/>
        <v>373492.2321428571</v>
      </c>
      <c r="F96" s="233">
        <f t="shared" si="43"/>
        <v>373492.2321428571</v>
      </c>
      <c r="G96" s="233">
        <f t="shared" si="43"/>
        <v>373492.2321428571</v>
      </c>
      <c r="H96" s="233">
        <f t="shared" si="43"/>
        <v>373492.2321428571</v>
      </c>
      <c r="I96" s="233">
        <f t="shared" si="43"/>
        <v>373492.2321428571</v>
      </c>
      <c r="J96" s="234"/>
      <c r="K96" s="233">
        <f>SUM(B96:E96)</f>
        <v>373492.2321428571</v>
      </c>
      <c r="L96" s="235">
        <f>SUM(F96:I96)</f>
        <v>1493968.9285714284</v>
      </c>
      <c r="M96" s="134"/>
    </row>
    <row r="97" spans="1:13">
      <c r="A97" s="134"/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</row>
    <row r="98" spans="1:13">
      <c r="A98" s="117" t="str">
        <f>'User Input Traffic'!E4</f>
        <v>Brand Alley</v>
      </c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8"/>
      <c r="M98" s="134"/>
    </row>
    <row r="99" spans="1:13">
      <c r="A99" s="179" t="s">
        <v>2</v>
      </c>
      <c r="B99" s="67" t="s">
        <v>3</v>
      </c>
      <c r="C99" s="67" t="s">
        <v>4</v>
      </c>
      <c r="D99" s="67" t="s">
        <v>5</v>
      </c>
      <c r="E99" s="67" t="s">
        <v>6</v>
      </c>
      <c r="F99" s="67" t="s">
        <v>3</v>
      </c>
      <c r="G99" s="67" t="s">
        <v>4</v>
      </c>
      <c r="H99" s="67" t="s">
        <v>5</v>
      </c>
      <c r="I99" s="67" t="s">
        <v>6</v>
      </c>
      <c r="J99" s="100"/>
      <c r="K99" s="68" t="s">
        <v>23</v>
      </c>
      <c r="L99" s="180" t="s">
        <v>24</v>
      </c>
      <c r="M99" s="134"/>
    </row>
    <row r="100" spans="1:13">
      <c r="A100" s="113" t="s">
        <v>25</v>
      </c>
      <c r="B100" s="209">
        <f>Conversions!B84</f>
        <v>0</v>
      </c>
      <c r="C100" s="209">
        <f>Conversions!C84</f>
        <v>0</v>
      </c>
      <c r="D100" s="209">
        <f>Conversions!D84</f>
        <v>0</v>
      </c>
      <c r="E100" s="209">
        <f>Conversions!E84</f>
        <v>34.761904761904766</v>
      </c>
      <c r="F100" s="209">
        <f>Conversions!F84</f>
        <v>34.761904761904766</v>
      </c>
      <c r="G100" s="209">
        <f>Conversions!G84</f>
        <v>34.761904761904766</v>
      </c>
      <c r="H100" s="209">
        <f>Conversions!H84</f>
        <v>34.761904761904766</v>
      </c>
      <c r="I100" s="209">
        <f>Conversions!I84</f>
        <v>34.761904761904766</v>
      </c>
      <c r="J100" s="229"/>
      <c r="K100" s="230"/>
      <c r="L100" s="231"/>
      <c r="M100" s="134"/>
    </row>
    <row r="101" spans="1:13">
      <c r="A101" s="113"/>
      <c r="B101" s="209"/>
      <c r="C101" s="209"/>
      <c r="D101" s="209"/>
      <c r="E101" s="209"/>
      <c r="F101" s="209"/>
      <c r="G101" s="209"/>
      <c r="H101" s="209"/>
      <c r="I101" s="209"/>
      <c r="J101" s="229"/>
      <c r="K101" s="230"/>
      <c r="L101" s="231"/>
      <c r="M101" s="134"/>
    </row>
    <row r="102" spans="1:13">
      <c r="A102" s="113" t="str">
        <f t="shared" ref="A102:A108" si="44">A9</f>
        <v>Paid Search</v>
      </c>
      <c r="B102" s="209">
        <f>(Traffic!$D6*Assumptions!$B6)*'User Input Pricing'!F29*'User Input Pricing'!F30</f>
        <v>0</v>
      </c>
      <c r="C102" s="209">
        <f>(Traffic!$D6*Assumptions!$B6)*'User Input Pricing'!G29*'User Input Pricing'!G30</f>
        <v>0</v>
      </c>
      <c r="D102" s="209">
        <f>(Traffic!$D6*Assumptions!$B6)*'User Input Pricing'!H29*'User Input Pricing'!H30</f>
        <v>0</v>
      </c>
      <c r="E102" s="209">
        <f>(Traffic!$D6*Assumptions!$B6)*'User Input Pricing'!I29*'User Input Pricing'!I30</f>
        <v>521428.57142857148</v>
      </c>
      <c r="F102" s="209">
        <f>(Traffic!$D6*Assumptions!$B6)*'User Input Pricing'!J29*'User Input Pricing'!J30</f>
        <v>521428.57142857148</v>
      </c>
      <c r="G102" s="209">
        <f>(Traffic!$D6*Assumptions!$B6)*'User Input Pricing'!K29*'User Input Pricing'!K30</f>
        <v>521428.57142857148</v>
      </c>
      <c r="H102" s="209">
        <f>(Traffic!$D6*Assumptions!$B6)*'User Input Pricing'!L29*'User Input Pricing'!L30</f>
        <v>521428.57142857148</v>
      </c>
      <c r="I102" s="209">
        <f>(Traffic!$D6*Assumptions!$B6)*'User Input Pricing'!M29*'User Input Pricing'!M30</f>
        <v>521428.57142857148</v>
      </c>
      <c r="J102" s="99"/>
      <c r="K102" s="209">
        <f t="shared" ref="K102:K109" si="45">SUM(B102:E102)</f>
        <v>521428.57142857148</v>
      </c>
      <c r="L102" s="209">
        <f t="shared" ref="L102:L109" si="46">SUM(F102:I102)</f>
        <v>2085714.2857142859</v>
      </c>
      <c r="M102" s="151"/>
    </row>
    <row r="103" spans="1:13">
      <c r="A103" s="183" t="str">
        <f t="shared" si="44"/>
        <v>Natural Search</v>
      </c>
      <c r="B103" s="209">
        <f>(Traffic!$D16*Assumptions!$B6)*'User Input Pricing'!F29*'User Input Pricing'!F30</f>
        <v>0</v>
      </c>
      <c r="C103" s="209">
        <f>(Traffic!$D16*Assumptions!$B6)*'User Input Pricing'!G29*'User Input Pricing'!G30</f>
        <v>0</v>
      </c>
      <c r="D103" s="209">
        <f>(Traffic!$D16*Assumptions!$B6)*'User Input Pricing'!H29*'User Input Pricing'!H30</f>
        <v>0</v>
      </c>
      <c r="E103" s="209">
        <f>(Traffic!$D16*Assumptions!$B6)*'User Input Pricing'!I29*'User Input Pricing'!I30</f>
        <v>4888.3928571428578</v>
      </c>
      <c r="F103" s="209">
        <f>(Traffic!$D16*Assumptions!$B6)*'User Input Pricing'!J29*'User Input Pricing'!J30</f>
        <v>4888.3928571428578</v>
      </c>
      <c r="G103" s="209">
        <f>(Traffic!$D16*Assumptions!$B6)*'User Input Pricing'!K29*'User Input Pricing'!K30</f>
        <v>4888.3928571428578</v>
      </c>
      <c r="H103" s="209">
        <f>(Traffic!$D16*Assumptions!$B6)*'User Input Pricing'!L29*'User Input Pricing'!L30</f>
        <v>4888.3928571428578</v>
      </c>
      <c r="I103" s="209">
        <f>(Traffic!$D16*Assumptions!$B6)*'User Input Pricing'!M29*'User Input Pricing'!M30</f>
        <v>4888.3928571428578</v>
      </c>
      <c r="J103" s="99"/>
      <c r="K103" s="209">
        <f t="shared" si="45"/>
        <v>4888.3928571428578</v>
      </c>
      <c r="L103" s="209">
        <f t="shared" si="46"/>
        <v>19553.571428571431</v>
      </c>
      <c r="M103" s="151"/>
    </row>
    <row r="104" spans="1:13">
      <c r="A104" s="113" t="str">
        <f t="shared" si="44"/>
        <v>E-mails</v>
      </c>
      <c r="B104" s="209">
        <f>(Traffic!$D26*Assumptions!$B6)*'User Input Pricing'!F29*'User Input Pricing'!F30</f>
        <v>0</v>
      </c>
      <c r="C104" s="209">
        <f>(Traffic!$D26*Assumptions!$B6)*'User Input Pricing'!G29*'User Input Pricing'!G30</f>
        <v>0</v>
      </c>
      <c r="D104" s="209">
        <f>(Traffic!$D26*Assumptions!$B6)*'User Input Pricing'!H29*'User Input Pricing'!H30</f>
        <v>0</v>
      </c>
      <c r="E104" s="209">
        <f>(Traffic!$D26*Assumptions!$B6)*'User Input Pricing'!I29*'User Input Pricing'!I30</f>
        <v>3258.9285714285716</v>
      </c>
      <c r="F104" s="209">
        <f>(Traffic!$D26*Assumptions!$B6)*'User Input Pricing'!J29*'User Input Pricing'!J30</f>
        <v>3258.9285714285716</v>
      </c>
      <c r="G104" s="209">
        <f>(Traffic!$D26*Assumptions!$B6)*'User Input Pricing'!K29*'User Input Pricing'!K30</f>
        <v>3258.9285714285716</v>
      </c>
      <c r="H104" s="209">
        <f>(Traffic!$D26*Assumptions!$B6)*'User Input Pricing'!L29*'User Input Pricing'!L30</f>
        <v>3258.9285714285716</v>
      </c>
      <c r="I104" s="209">
        <f>(Traffic!$D26*Assumptions!$B6)*'User Input Pricing'!M29*'User Input Pricing'!M30</f>
        <v>3258.9285714285716</v>
      </c>
      <c r="J104" s="99"/>
      <c r="K104" s="209">
        <f t="shared" si="45"/>
        <v>3258.9285714285716</v>
      </c>
      <c r="L104" s="209">
        <f t="shared" si="46"/>
        <v>13035.714285714286</v>
      </c>
      <c r="M104" s="151"/>
    </row>
    <row r="105" spans="1:13">
      <c r="A105" s="113" t="str">
        <f t="shared" si="44"/>
        <v>Banner Ads (Online)</v>
      </c>
      <c r="B105" s="209">
        <f>(Traffic!$D36*Assumptions!$B6)*'User Input Pricing'!F29*'User Input Pricing'!F30</f>
        <v>0</v>
      </c>
      <c r="C105" s="209">
        <f>(Traffic!$D36*Assumptions!$B6)*'User Input Pricing'!G29*'User Input Pricing'!G30</f>
        <v>0</v>
      </c>
      <c r="D105" s="209">
        <f>(Traffic!$D36*Assumptions!$B6)*'User Input Pricing'!H29*'User Input Pricing'!H30</f>
        <v>0</v>
      </c>
      <c r="E105" s="209">
        <f>(Traffic!$D36*Assumptions!$B6)*'User Input Pricing'!I29*'User Input Pricing'!I30</f>
        <v>6517.8571428571431</v>
      </c>
      <c r="F105" s="209">
        <f>(Traffic!$D36*Assumptions!$B6)*'User Input Pricing'!J29*'User Input Pricing'!J30</f>
        <v>6517.8571428571431</v>
      </c>
      <c r="G105" s="209">
        <f>(Traffic!$D36*Assumptions!$B6)*'User Input Pricing'!K29*'User Input Pricing'!K30</f>
        <v>6517.8571428571431</v>
      </c>
      <c r="H105" s="209">
        <f>(Traffic!$D36*Assumptions!$B6)*'User Input Pricing'!L29*'User Input Pricing'!L30</f>
        <v>6517.8571428571431</v>
      </c>
      <c r="I105" s="209">
        <f>(Traffic!$D36*Assumptions!$B6)*'User Input Pricing'!M29*'User Input Pricing'!M30</f>
        <v>6517.8571428571431</v>
      </c>
      <c r="J105" s="99"/>
      <c r="K105" s="209">
        <f t="shared" si="45"/>
        <v>6517.8571428571431</v>
      </c>
      <c r="L105" s="209">
        <f t="shared" si="46"/>
        <v>26071.428571428572</v>
      </c>
      <c r="M105" s="151"/>
    </row>
    <row r="106" spans="1:13">
      <c r="A106" s="113" t="str">
        <f t="shared" si="44"/>
        <v>Social Network Ads</v>
      </c>
      <c r="B106" s="209">
        <f>(Traffic!$D46*Assumptions!$B6)*'User Input Pricing'!F29*'User Input Pricing'!F30</f>
        <v>0</v>
      </c>
      <c r="C106" s="209">
        <f>(Traffic!$D46*Assumptions!$B6)*'User Input Pricing'!G29*'User Input Pricing'!G30</f>
        <v>0</v>
      </c>
      <c r="D106" s="209">
        <f>(Traffic!$D46*Assumptions!$B6)*'User Input Pricing'!H29*'User Input Pricing'!H30</f>
        <v>0</v>
      </c>
      <c r="E106" s="209">
        <f>(Traffic!$D46*Assumptions!$B6)*'User Input Pricing'!I29*'User Input Pricing'!I30</f>
        <v>104285.71428571429</v>
      </c>
      <c r="F106" s="209">
        <f>(Traffic!$D46*Assumptions!$B6)*'User Input Pricing'!J29*'User Input Pricing'!J30</f>
        <v>104285.71428571429</v>
      </c>
      <c r="G106" s="209">
        <f>(Traffic!$D46*Assumptions!$B6)*'User Input Pricing'!K29*'User Input Pricing'!K30</f>
        <v>104285.71428571429</v>
      </c>
      <c r="H106" s="209">
        <f>(Traffic!$D46*Assumptions!$B6)*'User Input Pricing'!L29*'User Input Pricing'!L30</f>
        <v>104285.71428571429</v>
      </c>
      <c r="I106" s="209">
        <f>(Traffic!$D46*Assumptions!$B6)*'User Input Pricing'!M29*'User Input Pricing'!M30</f>
        <v>104285.71428571429</v>
      </c>
      <c r="J106" s="99"/>
      <c r="K106" s="209">
        <f t="shared" si="45"/>
        <v>104285.71428571429</v>
      </c>
      <c r="L106" s="209">
        <f t="shared" si="46"/>
        <v>417142.85714285716</v>
      </c>
      <c r="M106" s="151"/>
    </row>
    <row r="107" spans="1:13">
      <c r="A107" s="173" t="str">
        <f t="shared" si="44"/>
        <v>Smartphone (Apps) Ads</v>
      </c>
      <c r="B107" s="209">
        <f>(Traffic!$D56*Assumptions!$B6)*'User Input Pricing'!F29*'User Input Pricing'!F30</f>
        <v>0</v>
      </c>
      <c r="C107" s="209">
        <f>(Traffic!$D56*Assumptions!$B6)*'User Input Pricing'!G29*'User Input Pricing'!G30</f>
        <v>0</v>
      </c>
      <c r="D107" s="209">
        <f>(Traffic!$D56*Assumptions!$B6)*'User Input Pricing'!H29*'User Input Pricing'!H30</f>
        <v>0</v>
      </c>
      <c r="E107" s="209">
        <f>(Traffic!$D56*Assumptions!$B6)*'User Input Pricing'!I29*'User Input Pricing'!I30</f>
        <v>1042857.142857143</v>
      </c>
      <c r="F107" s="209">
        <f>(Traffic!$D56*Assumptions!$B6)*'User Input Pricing'!J29*'User Input Pricing'!J30</f>
        <v>1042857.142857143</v>
      </c>
      <c r="G107" s="209">
        <f>(Traffic!$D56*Assumptions!$B6)*'User Input Pricing'!K29*'User Input Pricing'!K30</f>
        <v>1042857.142857143</v>
      </c>
      <c r="H107" s="209">
        <f>(Traffic!$D56*Assumptions!$B6)*'User Input Pricing'!L29*'User Input Pricing'!L30</f>
        <v>1042857.142857143</v>
      </c>
      <c r="I107" s="209">
        <f>(Traffic!$D56*Assumptions!$B6)*'User Input Pricing'!M29*'User Input Pricing'!M30</f>
        <v>1042857.142857143</v>
      </c>
      <c r="J107" s="99"/>
      <c r="K107" s="209">
        <f>SUM(B107:E107)</f>
        <v>1042857.142857143</v>
      </c>
      <c r="L107" s="209">
        <f>SUM(F107:I107)</f>
        <v>4171428.5714285718</v>
      </c>
      <c r="M107" s="151"/>
    </row>
    <row r="108" spans="1:13" ht="15.75" thickBot="1">
      <c r="A108" s="173" t="str">
        <f t="shared" si="44"/>
        <v>IPTV Ads</v>
      </c>
      <c r="B108" s="212">
        <f>(Traffic!$D66*Assumptions!$B6)*'User Input Pricing'!F29*'User Input Pricing'!F30</f>
        <v>0</v>
      </c>
      <c r="C108" s="212">
        <f>(Traffic!$D66*Assumptions!$B6)*'User Input Pricing'!G29*'User Input Pricing'!G30</f>
        <v>0</v>
      </c>
      <c r="D108" s="212">
        <f>(Traffic!$D66*Assumptions!$B6)*'User Input Pricing'!H29*'User Input Pricing'!H30</f>
        <v>0</v>
      </c>
      <c r="E108" s="212">
        <f>(Traffic!$D66*Assumptions!$B6)*'User Input Pricing'!I29*'User Input Pricing'!I30</f>
        <v>65178.571428571435</v>
      </c>
      <c r="F108" s="212">
        <f>(Traffic!$D66*Assumptions!$B6)*'User Input Pricing'!J29*'User Input Pricing'!J30</f>
        <v>65178.571428571435</v>
      </c>
      <c r="G108" s="212">
        <f>(Traffic!$D66*Assumptions!$B6)*'User Input Pricing'!K29*'User Input Pricing'!K30</f>
        <v>65178.571428571435</v>
      </c>
      <c r="H108" s="212">
        <f>(Traffic!$D66*Assumptions!$B6)*'User Input Pricing'!L29*'User Input Pricing'!L30</f>
        <v>65178.571428571435</v>
      </c>
      <c r="I108" s="212">
        <f>(Traffic!$D66*Assumptions!$B6)*'User Input Pricing'!M29*'User Input Pricing'!M30</f>
        <v>65178.571428571435</v>
      </c>
      <c r="J108" s="99"/>
      <c r="K108" s="212">
        <f t="shared" si="45"/>
        <v>65178.571428571435</v>
      </c>
      <c r="L108" s="280">
        <f t="shared" si="46"/>
        <v>260714.28571428574</v>
      </c>
      <c r="M108" s="151"/>
    </row>
    <row r="109" spans="1:13" ht="15.75" thickTop="1">
      <c r="A109" s="174" t="s">
        <v>77</v>
      </c>
      <c r="B109" s="75">
        <f>SUM(B102:B108)</f>
        <v>0</v>
      </c>
      <c r="C109" s="75">
        <f t="shared" ref="C109:I109" si="47">SUM(C102:C108)</f>
        <v>0</v>
      </c>
      <c r="D109" s="75">
        <f t="shared" si="47"/>
        <v>0</v>
      </c>
      <c r="E109" s="75">
        <f t="shared" si="47"/>
        <v>1748415.1785714286</v>
      </c>
      <c r="F109" s="75">
        <f t="shared" si="47"/>
        <v>1748415.1785714286</v>
      </c>
      <c r="G109" s="75">
        <f t="shared" si="47"/>
        <v>1748415.1785714286</v>
      </c>
      <c r="H109" s="75">
        <f t="shared" si="47"/>
        <v>1748415.1785714286</v>
      </c>
      <c r="I109" s="75">
        <f t="shared" si="47"/>
        <v>1748415.1785714286</v>
      </c>
      <c r="J109" s="108"/>
      <c r="K109" s="75">
        <f t="shared" si="45"/>
        <v>1748415.1785714286</v>
      </c>
      <c r="L109" s="75">
        <f t="shared" si="46"/>
        <v>6993660.7142857146</v>
      </c>
      <c r="M109" s="151"/>
    </row>
    <row r="110" spans="1:13">
      <c r="A110" s="112"/>
      <c r="B110" s="232"/>
      <c r="C110" s="232"/>
      <c r="D110" s="232"/>
      <c r="E110" s="232"/>
      <c r="F110" s="232"/>
      <c r="G110" s="232"/>
      <c r="H110" s="232"/>
      <c r="I110" s="232"/>
      <c r="J110" s="232"/>
      <c r="K110" s="232"/>
      <c r="L110" s="232"/>
      <c r="M110" s="151"/>
    </row>
    <row r="111" spans="1:13">
      <c r="A111" s="112" t="s">
        <v>34</v>
      </c>
      <c r="B111" s="209">
        <f>(B100*$B3*Assumptions!$B3*Assumptions!$B5)*'User Input Pricing'!F29</f>
        <v>0</v>
      </c>
      <c r="C111" s="209">
        <f>(C100*$B3*Assumptions!$B3*Assumptions!$B5)*'User Input Pricing'!G29</f>
        <v>0</v>
      </c>
      <c r="D111" s="209">
        <f>(D100*$B3*Assumptions!$B3*Assumptions!$B5)*'User Input Pricing'!H29</f>
        <v>0</v>
      </c>
      <c r="E111" s="209">
        <f>(E100*$B3*Assumptions!$B3*Assumptions!$B5)*'User Input Pricing'!I29</f>
        <v>237901.78571428574</v>
      </c>
      <c r="F111" s="209">
        <f>(F100*$B3*Assumptions!$B3*Assumptions!$B5)*'User Input Pricing'!J29</f>
        <v>237901.78571428574</v>
      </c>
      <c r="G111" s="209">
        <f>(G100*$B3*Assumptions!$B3*Assumptions!$B5)*'User Input Pricing'!K29</f>
        <v>237901.78571428574</v>
      </c>
      <c r="H111" s="209">
        <f>(H100*$B3*Assumptions!$B3*Assumptions!$B5)*'User Input Pricing'!L29</f>
        <v>237901.78571428574</v>
      </c>
      <c r="I111" s="209">
        <f>(I100*$B3*Assumptions!$B3*Assumptions!$B5)*'User Input Pricing'!M29</f>
        <v>237901.78571428574</v>
      </c>
      <c r="J111" s="99"/>
      <c r="K111" s="209">
        <f>SUM(B111:E111)</f>
        <v>237901.78571428574</v>
      </c>
      <c r="L111" s="209">
        <f>SUM(F111:I111)</f>
        <v>951607.14285714296</v>
      </c>
      <c r="M111" s="151"/>
    </row>
    <row r="112" spans="1:13" ht="15.75" thickBot="1">
      <c r="A112" s="173" t="s">
        <v>64</v>
      </c>
      <c r="B112" s="212">
        <f>(45*3*B100)*'User Input Pricing'!F29</f>
        <v>0</v>
      </c>
      <c r="C112" s="212">
        <f>(45*3*C100)*'User Input Pricing'!G29</f>
        <v>0</v>
      </c>
      <c r="D112" s="212">
        <f>(45*3*D100)*'User Input Pricing'!H29</f>
        <v>0</v>
      </c>
      <c r="E112" s="212">
        <f>(45*3*E100)*'User Input Pricing'!I29</f>
        <v>4692.8571428571431</v>
      </c>
      <c r="F112" s="212">
        <f>(45*3*F100)*'User Input Pricing'!J29</f>
        <v>4692.8571428571431</v>
      </c>
      <c r="G112" s="212">
        <f>(45*3*G100)*'User Input Pricing'!K29</f>
        <v>4692.8571428571431</v>
      </c>
      <c r="H112" s="212">
        <f>(45*3*H100)*'User Input Pricing'!L29</f>
        <v>4692.8571428571431</v>
      </c>
      <c r="I112" s="212">
        <f>(45*3*I100)*'User Input Pricing'!M29</f>
        <v>4692.8571428571431</v>
      </c>
      <c r="J112" s="99"/>
      <c r="K112" s="212">
        <f>SUM(B112:E112)</f>
        <v>4692.8571428571431</v>
      </c>
      <c r="L112" s="212">
        <f>SUM(F112:I112)</f>
        <v>18771.428571428572</v>
      </c>
      <c r="M112" s="151"/>
    </row>
    <row r="113" spans="1:13" ht="15.75" thickTop="1">
      <c r="A113" s="174" t="s">
        <v>82</v>
      </c>
      <c r="B113" s="75">
        <f>SUM(B111:B112)</f>
        <v>0</v>
      </c>
      <c r="C113" s="75">
        <f t="shared" ref="C113:I113" si="48">SUM(C111:C112)</f>
        <v>0</v>
      </c>
      <c r="D113" s="75">
        <f t="shared" si="48"/>
        <v>0</v>
      </c>
      <c r="E113" s="75">
        <f t="shared" si="48"/>
        <v>242594.64285714287</v>
      </c>
      <c r="F113" s="75">
        <f t="shared" si="48"/>
        <v>242594.64285714287</v>
      </c>
      <c r="G113" s="75">
        <f t="shared" si="48"/>
        <v>242594.64285714287</v>
      </c>
      <c r="H113" s="75">
        <f t="shared" si="48"/>
        <v>242594.64285714287</v>
      </c>
      <c r="I113" s="75">
        <f t="shared" si="48"/>
        <v>242594.64285714287</v>
      </c>
      <c r="J113" s="108"/>
      <c r="K113" s="75">
        <f>SUM(B113:E113)</f>
        <v>242594.64285714287</v>
      </c>
      <c r="L113" s="75">
        <f>SUM(F113:I113)</f>
        <v>970378.57142857148</v>
      </c>
      <c r="M113" s="151"/>
    </row>
    <row r="114" spans="1:13">
      <c r="A114" s="174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151"/>
    </row>
    <row r="115" spans="1:13" ht="15.75" thickBot="1">
      <c r="A115" s="175" t="s">
        <v>83</v>
      </c>
      <c r="B115" s="212">
        <f>($B4*Conversions!B22)*'User Input Pricing'!F29</f>
        <v>0</v>
      </c>
      <c r="C115" s="212">
        <f>($B4*Conversions!C22)*'User Input Pricing'!G29</f>
        <v>0</v>
      </c>
      <c r="D115" s="212">
        <f>($B4*Conversions!D22)*'User Input Pricing'!H29</f>
        <v>0</v>
      </c>
      <c r="E115" s="212">
        <f>($B4*Conversions!E22)*'User Input Pricing'!I29</f>
        <v>14225.223214285717</v>
      </c>
      <c r="F115" s="212">
        <f>($B4*Conversions!F22)*'User Input Pricing'!J29</f>
        <v>14225.223214285717</v>
      </c>
      <c r="G115" s="212">
        <f>($B4*Conversions!G22)*'User Input Pricing'!K29</f>
        <v>14225.223214285717</v>
      </c>
      <c r="H115" s="212">
        <f>($B4*Conversions!H22)*'User Input Pricing'!L29</f>
        <v>14225.223214285717</v>
      </c>
      <c r="I115" s="212">
        <f>($B4*Conversions!I22)*'User Input Pricing'!M29</f>
        <v>14225.223214285717</v>
      </c>
      <c r="J115" s="99"/>
      <c r="K115" s="212">
        <f>SUM(B115:E115)</f>
        <v>14225.223214285717</v>
      </c>
      <c r="L115" s="212">
        <f>SUM(F115:I115)</f>
        <v>56900.89285714287</v>
      </c>
      <c r="M115" s="151"/>
    </row>
    <row r="116" spans="1:13" ht="15.75" thickTop="1">
      <c r="A116" s="174" t="s">
        <v>84</v>
      </c>
      <c r="B116" s="75">
        <f>B115</f>
        <v>0</v>
      </c>
      <c r="C116" s="75">
        <f t="shared" ref="C116:I116" si="49">C115</f>
        <v>0</v>
      </c>
      <c r="D116" s="75">
        <f t="shared" si="49"/>
        <v>0</v>
      </c>
      <c r="E116" s="75">
        <f t="shared" si="49"/>
        <v>14225.223214285717</v>
      </c>
      <c r="F116" s="75">
        <f t="shared" si="49"/>
        <v>14225.223214285717</v>
      </c>
      <c r="G116" s="75">
        <f t="shared" si="49"/>
        <v>14225.223214285717</v>
      </c>
      <c r="H116" s="75">
        <f t="shared" si="49"/>
        <v>14225.223214285717</v>
      </c>
      <c r="I116" s="75">
        <f t="shared" si="49"/>
        <v>14225.223214285717</v>
      </c>
      <c r="J116" s="108"/>
      <c r="K116" s="75">
        <f>SUM(B116:E116)</f>
        <v>14225.223214285717</v>
      </c>
      <c r="L116" s="75">
        <f>SUM(F116:I116)</f>
        <v>56900.89285714287</v>
      </c>
      <c r="M116" s="151"/>
    </row>
    <row r="117" spans="1:13">
      <c r="A117" s="113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226"/>
      <c r="M117" s="134"/>
    </row>
    <row r="118" spans="1:13">
      <c r="A118" s="114" t="s">
        <v>78</v>
      </c>
      <c r="B118" s="233">
        <f t="shared" ref="B118:I118" si="50">SUM(B109+B113+B116)</f>
        <v>0</v>
      </c>
      <c r="C118" s="233">
        <f t="shared" si="50"/>
        <v>0</v>
      </c>
      <c r="D118" s="233">
        <f t="shared" si="50"/>
        <v>0</v>
      </c>
      <c r="E118" s="233">
        <f t="shared" si="50"/>
        <v>2005235.0446428573</v>
      </c>
      <c r="F118" s="233">
        <f t="shared" si="50"/>
        <v>2005235.0446428573</v>
      </c>
      <c r="G118" s="233">
        <f t="shared" si="50"/>
        <v>2005235.0446428573</v>
      </c>
      <c r="H118" s="233">
        <f t="shared" si="50"/>
        <v>2005235.0446428573</v>
      </c>
      <c r="I118" s="233">
        <f t="shared" si="50"/>
        <v>2005235.0446428573</v>
      </c>
      <c r="J118" s="234"/>
      <c r="K118" s="233">
        <f>SUM(B118:E118)</f>
        <v>2005235.0446428573</v>
      </c>
      <c r="L118" s="235">
        <f>SUM(F118:I118)</f>
        <v>8020940.1785714291</v>
      </c>
      <c r="M118" s="134"/>
    </row>
    <row r="119" spans="1:13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</row>
    <row r="120" spans="1:13">
      <c r="A120" s="117" t="str">
        <f>'User Input Traffic'!D4</f>
        <v>NHS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8"/>
      <c r="M120" s="134"/>
    </row>
    <row r="121" spans="1:13">
      <c r="A121" s="179" t="s">
        <v>2</v>
      </c>
      <c r="B121" s="67" t="s">
        <v>3</v>
      </c>
      <c r="C121" s="67" t="s">
        <v>4</v>
      </c>
      <c r="D121" s="67" t="s">
        <v>5</v>
      </c>
      <c r="E121" s="67" t="s">
        <v>6</v>
      </c>
      <c r="F121" s="67" t="s">
        <v>3</v>
      </c>
      <c r="G121" s="67" t="s">
        <v>4</v>
      </c>
      <c r="H121" s="67" t="s">
        <v>5</v>
      </c>
      <c r="I121" s="67" t="s">
        <v>6</v>
      </c>
      <c r="J121" s="100"/>
      <c r="K121" s="68" t="s">
        <v>23</v>
      </c>
      <c r="L121" s="180" t="s">
        <v>24</v>
      </c>
      <c r="M121" s="134"/>
    </row>
    <row r="122" spans="1:13">
      <c r="A122" s="113" t="s">
        <v>25</v>
      </c>
      <c r="B122" s="209">
        <f>Conversions!B101</f>
        <v>0</v>
      </c>
      <c r="C122" s="209">
        <f>Conversions!C101</f>
        <v>0</v>
      </c>
      <c r="D122" s="209">
        <f>Conversions!D101</f>
        <v>0</v>
      </c>
      <c r="E122" s="209">
        <f>Conversions!E101</f>
        <v>12.952380952380951</v>
      </c>
      <c r="F122" s="209">
        <f>Conversions!F101</f>
        <v>12.952380952380951</v>
      </c>
      <c r="G122" s="209">
        <f>Conversions!G101</f>
        <v>12.952380952380951</v>
      </c>
      <c r="H122" s="209">
        <f>Conversions!H101</f>
        <v>12.952380952380951</v>
      </c>
      <c r="I122" s="209">
        <f>Conversions!I101</f>
        <v>12.952380952380951</v>
      </c>
      <c r="J122" s="229"/>
      <c r="K122" s="230"/>
      <c r="L122" s="231"/>
      <c r="M122" s="134"/>
    </row>
    <row r="123" spans="1:13">
      <c r="A123" s="113"/>
      <c r="B123" s="209"/>
      <c r="C123" s="209"/>
      <c r="D123" s="209"/>
      <c r="E123" s="209"/>
      <c r="F123" s="209"/>
      <c r="G123" s="209"/>
      <c r="H123" s="209"/>
      <c r="I123" s="209"/>
      <c r="J123" s="229"/>
      <c r="K123" s="230"/>
      <c r="L123" s="231"/>
      <c r="M123" s="134"/>
    </row>
    <row r="124" spans="1:13">
      <c r="A124" s="113" t="str">
        <f t="shared" ref="A124:A130" si="51">A9</f>
        <v>Paid Search</v>
      </c>
      <c r="B124" s="209">
        <f>(Traffic!$E6*Assumptions!$B6)*'User Input Pricing'!F22*'User Input Pricing'!F23</f>
        <v>0</v>
      </c>
      <c r="C124" s="209">
        <f>(Traffic!$E6*Assumptions!$B6)*'User Input Pricing'!G22*'User Input Pricing'!G23</f>
        <v>0</v>
      </c>
      <c r="D124" s="209">
        <f>(Traffic!$E6*Assumptions!$B6)*'User Input Pricing'!H22*'User Input Pricing'!H23</f>
        <v>0</v>
      </c>
      <c r="E124" s="209">
        <f>(Traffic!$E6*Assumptions!$B6)*'User Input Pricing'!I22*'User Input Pricing'!I23</f>
        <v>1303571.4285714286</v>
      </c>
      <c r="F124" s="209">
        <f>(Traffic!$E6*Assumptions!$B6)*'User Input Pricing'!J22*'User Input Pricing'!J23</f>
        <v>1303571.4285714286</v>
      </c>
      <c r="G124" s="209">
        <f>(Traffic!$E6*Assumptions!$B6)*'User Input Pricing'!K22*'User Input Pricing'!K23</f>
        <v>1303571.4285714286</v>
      </c>
      <c r="H124" s="209">
        <f>(Traffic!$E6*Assumptions!$B6)*'User Input Pricing'!L22*'User Input Pricing'!L23</f>
        <v>1303571.4285714286</v>
      </c>
      <c r="I124" s="209">
        <f>(Traffic!$E6*Assumptions!$B6)*'User Input Pricing'!M22*'User Input Pricing'!M23</f>
        <v>1303571.4285714286</v>
      </c>
      <c r="J124" s="99"/>
      <c r="K124" s="209">
        <f t="shared" ref="K124:K131" si="52">SUM(B124:E124)</f>
        <v>1303571.4285714286</v>
      </c>
      <c r="L124" s="209">
        <f t="shared" ref="L124:L131" si="53">SUM(F124:I124)</f>
        <v>5214285.7142857146</v>
      </c>
      <c r="M124" s="151"/>
    </row>
    <row r="125" spans="1:13">
      <c r="A125" s="183" t="str">
        <f t="shared" si="51"/>
        <v>Natural Search</v>
      </c>
      <c r="B125" s="209">
        <f>(Traffic!$E16*Assumptions!$B6)*'User Input Pricing'!F22*'User Input Pricing'!F23</f>
        <v>0</v>
      </c>
      <c r="C125" s="209">
        <f>(Traffic!$E16*Assumptions!$B6)*'User Input Pricing'!G22*'User Input Pricing'!G23</f>
        <v>0</v>
      </c>
      <c r="D125" s="209">
        <f>(Traffic!$E16*Assumptions!$B6)*'User Input Pricing'!H22*'User Input Pricing'!H23</f>
        <v>0</v>
      </c>
      <c r="E125" s="209">
        <f>(Traffic!$E16*Assumptions!$B6)*'User Input Pricing'!I22*'User Input Pricing'!I23</f>
        <v>1955.3571428571429</v>
      </c>
      <c r="F125" s="209">
        <f>(Traffic!$E16*Assumptions!$B6)*'User Input Pricing'!J22*'User Input Pricing'!J23</f>
        <v>1955.3571428571429</v>
      </c>
      <c r="G125" s="209">
        <f>(Traffic!$E16*Assumptions!$B6)*'User Input Pricing'!K22*'User Input Pricing'!K23</f>
        <v>1955.3571428571429</v>
      </c>
      <c r="H125" s="209">
        <f>(Traffic!$E16*Assumptions!$B6)*'User Input Pricing'!L22*'User Input Pricing'!L23</f>
        <v>1955.3571428571429</v>
      </c>
      <c r="I125" s="209">
        <f>(Traffic!$E16*Assumptions!$B6)*'User Input Pricing'!M22*'User Input Pricing'!M23</f>
        <v>1955.3571428571429</v>
      </c>
      <c r="J125" s="99"/>
      <c r="K125" s="209">
        <f t="shared" si="52"/>
        <v>1955.3571428571429</v>
      </c>
      <c r="L125" s="209">
        <f t="shared" si="53"/>
        <v>7821.4285714285716</v>
      </c>
      <c r="M125" s="151"/>
    </row>
    <row r="126" spans="1:13">
      <c r="A126" s="113" t="str">
        <f t="shared" si="51"/>
        <v>E-mails</v>
      </c>
      <c r="B126" s="209">
        <f>(Traffic!$E26*Assumptions!$B6)*'User Input Pricing'!F22*'User Input Pricing'!F23</f>
        <v>0</v>
      </c>
      <c r="C126" s="209">
        <f>(Traffic!$E26*Assumptions!$B6)*'User Input Pricing'!G22*'User Input Pricing'!G23</f>
        <v>0</v>
      </c>
      <c r="D126" s="209">
        <f>(Traffic!$E26*Assumptions!$B6)*'User Input Pricing'!H22*'User Input Pricing'!H23</f>
        <v>0</v>
      </c>
      <c r="E126" s="209">
        <f>(Traffic!$E26*Assumptions!$B6)*'User Input Pricing'!I22*'User Input Pricing'!I23</f>
        <v>1303.5714285714287</v>
      </c>
      <c r="F126" s="209">
        <f>(Traffic!$E26*Assumptions!$B6)*'User Input Pricing'!J22*'User Input Pricing'!J23</f>
        <v>1303.5714285714287</v>
      </c>
      <c r="G126" s="209">
        <f>(Traffic!$E26*Assumptions!$B6)*'User Input Pricing'!K22*'User Input Pricing'!K23</f>
        <v>1303.5714285714287</v>
      </c>
      <c r="H126" s="209">
        <f>(Traffic!$E26*Assumptions!$B6)*'User Input Pricing'!L22*'User Input Pricing'!L23</f>
        <v>1303.5714285714287</v>
      </c>
      <c r="I126" s="209">
        <f>(Traffic!$E26*Assumptions!$B6)*'User Input Pricing'!M22*'User Input Pricing'!M23</f>
        <v>1303.5714285714287</v>
      </c>
      <c r="J126" s="99"/>
      <c r="K126" s="209">
        <f t="shared" si="52"/>
        <v>1303.5714285714287</v>
      </c>
      <c r="L126" s="209">
        <f t="shared" si="53"/>
        <v>5214.2857142857147</v>
      </c>
      <c r="M126" s="151"/>
    </row>
    <row r="127" spans="1:13">
      <c r="A127" s="113" t="str">
        <f t="shared" si="51"/>
        <v>Banner Ads (Online)</v>
      </c>
      <c r="B127" s="209">
        <f>(Traffic!$E36*Assumptions!$B6)*'User Input Pricing'!F22*'User Input Pricing'!F23</f>
        <v>0</v>
      </c>
      <c r="C127" s="209">
        <f>(Traffic!$E36*Assumptions!$B6)*'User Input Pricing'!G22*'User Input Pricing'!G23</f>
        <v>0</v>
      </c>
      <c r="D127" s="209">
        <f>(Traffic!$E36*Assumptions!$B6)*'User Input Pricing'!H22*'User Input Pricing'!H23</f>
        <v>0</v>
      </c>
      <c r="E127" s="209">
        <f>(Traffic!$E36*Assumptions!$B6)*'User Input Pricing'!I22*'User Input Pricing'!I23</f>
        <v>6517.8571428571431</v>
      </c>
      <c r="F127" s="209">
        <f>(Traffic!$E36*Assumptions!$B6)*'User Input Pricing'!J22*'User Input Pricing'!J23</f>
        <v>6517.8571428571431</v>
      </c>
      <c r="G127" s="209">
        <f>(Traffic!$E36*Assumptions!$B6)*'User Input Pricing'!K22*'User Input Pricing'!K23</f>
        <v>6517.8571428571431</v>
      </c>
      <c r="H127" s="209">
        <f>(Traffic!$E36*Assumptions!$B6)*'User Input Pricing'!L22*'User Input Pricing'!L23</f>
        <v>6517.8571428571431</v>
      </c>
      <c r="I127" s="209">
        <f>(Traffic!$E36*Assumptions!$B6)*'User Input Pricing'!M22*'User Input Pricing'!M23</f>
        <v>6517.8571428571431</v>
      </c>
      <c r="J127" s="99"/>
      <c r="K127" s="209">
        <f t="shared" si="52"/>
        <v>6517.8571428571431</v>
      </c>
      <c r="L127" s="209">
        <f t="shared" si="53"/>
        <v>26071.428571428572</v>
      </c>
      <c r="M127" s="151"/>
    </row>
    <row r="128" spans="1:13">
      <c r="A128" s="113" t="str">
        <f t="shared" si="51"/>
        <v>Social Network Ads</v>
      </c>
      <c r="B128" s="209">
        <f>(Traffic!$E46*Assumptions!$B6)*'User Input Pricing'!F22*'User Input Pricing'!F23</f>
        <v>0</v>
      </c>
      <c r="C128" s="209">
        <f>(Traffic!$E46*Assumptions!$B6)*'User Input Pricing'!G22*'User Input Pricing'!G23</f>
        <v>0</v>
      </c>
      <c r="D128" s="209">
        <f>(Traffic!$E46*Assumptions!$B6)*'User Input Pricing'!H22*'User Input Pricing'!H23</f>
        <v>0</v>
      </c>
      <c r="E128" s="209">
        <f>(Traffic!$E46*Assumptions!$B6)*'User Input Pricing'!I22*'User Input Pricing'!I23</f>
        <v>10428.571428571429</v>
      </c>
      <c r="F128" s="209">
        <f>(Traffic!$E46*Assumptions!$B6)*'User Input Pricing'!J22*'User Input Pricing'!J23</f>
        <v>10428.571428571429</v>
      </c>
      <c r="G128" s="209">
        <f>(Traffic!$E46*Assumptions!$B6)*'User Input Pricing'!K22*'User Input Pricing'!K23</f>
        <v>10428.571428571429</v>
      </c>
      <c r="H128" s="209">
        <f>(Traffic!$E46*Assumptions!$B6)*'User Input Pricing'!L22*'User Input Pricing'!L23</f>
        <v>10428.571428571429</v>
      </c>
      <c r="I128" s="209">
        <f>(Traffic!$E46*Assumptions!$B6)*'User Input Pricing'!M22*'User Input Pricing'!M23</f>
        <v>10428.571428571429</v>
      </c>
      <c r="J128" s="99"/>
      <c r="K128" s="209">
        <f t="shared" si="52"/>
        <v>10428.571428571429</v>
      </c>
      <c r="L128" s="209">
        <f t="shared" si="53"/>
        <v>41714.285714285717</v>
      </c>
      <c r="M128" s="151"/>
    </row>
    <row r="129" spans="1:13">
      <c r="A129" s="173" t="str">
        <f t="shared" si="51"/>
        <v>Smartphone (Apps) Ads</v>
      </c>
      <c r="B129" s="209">
        <f>(Traffic!$E56*Assumptions!$B6)*'User Input Pricing'!F22*'User Input Pricing'!F23</f>
        <v>0</v>
      </c>
      <c r="C129" s="209">
        <f>(Traffic!$E56*Assumptions!$B6)*'User Input Pricing'!G22*'User Input Pricing'!G23</f>
        <v>0</v>
      </c>
      <c r="D129" s="209">
        <f>(Traffic!$E56*Assumptions!$B6)*'User Input Pricing'!H22*'User Input Pricing'!H23</f>
        <v>0</v>
      </c>
      <c r="E129" s="209">
        <f>(Traffic!$E56*Assumptions!$B6)*'User Input Pricing'!I22*'User Input Pricing'!I23</f>
        <v>104285.71428571429</v>
      </c>
      <c r="F129" s="209">
        <f>(Traffic!$E56*Assumptions!$B6)*'User Input Pricing'!J22*'User Input Pricing'!J23</f>
        <v>104285.71428571429</v>
      </c>
      <c r="G129" s="209">
        <f>(Traffic!$E56*Assumptions!$B6)*'User Input Pricing'!K22*'User Input Pricing'!K23</f>
        <v>104285.71428571429</v>
      </c>
      <c r="H129" s="209">
        <f>(Traffic!$E56*Assumptions!$B6)*'User Input Pricing'!L22*'User Input Pricing'!L23</f>
        <v>104285.71428571429</v>
      </c>
      <c r="I129" s="209">
        <f>(Traffic!$E56*Assumptions!$B6)*'User Input Pricing'!M22*'User Input Pricing'!M23</f>
        <v>104285.71428571429</v>
      </c>
      <c r="J129" s="99"/>
      <c r="K129" s="209">
        <f>SUM(B129:E129)</f>
        <v>104285.71428571429</v>
      </c>
      <c r="L129" s="209">
        <f>SUM(F129:I129)</f>
        <v>417142.85714285716</v>
      </c>
      <c r="M129" s="151"/>
    </row>
    <row r="130" spans="1:13" ht="15.75" thickBot="1">
      <c r="A130" s="173" t="str">
        <f t="shared" si="51"/>
        <v>IPTV Ads</v>
      </c>
      <c r="B130" s="212">
        <f>(Traffic!$E66*Assumptions!$B6)*'User Input Pricing'!F22*'User Input Pricing'!F23</f>
        <v>0</v>
      </c>
      <c r="C130" s="212">
        <f>(Traffic!$E66*Assumptions!$B6)*'User Input Pricing'!G22*'User Input Pricing'!G23</f>
        <v>0</v>
      </c>
      <c r="D130" s="212">
        <f>(Traffic!$E66*Assumptions!$B6)*'User Input Pricing'!H22*'User Input Pricing'!H23</f>
        <v>0</v>
      </c>
      <c r="E130" s="212">
        <f>(Traffic!$E66*Assumptions!$B6)*'User Input Pricing'!I22*'User Input Pricing'!I23</f>
        <v>65178.571428571435</v>
      </c>
      <c r="F130" s="212">
        <f>(Traffic!$E66*Assumptions!$B6)*'User Input Pricing'!J22*'User Input Pricing'!J23</f>
        <v>65178.571428571435</v>
      </c>
      <c r="G130" s="212">
        <f>(Traffic!$E66*Assumptions!$B6)*'User Input Pricing'!K22*'User Input Pricing'!K23</f>
        <v>65178.571428571435</v>
      </c>
      <c r="H130" s="212">
        <f>(Traffic!$E66*Assumptions!$B6)*'User Input Pricing'!L22*'User Input Pricing'!L23</f>
        <v>65178.571428571435</v>
      </c>
      <c r="I130" s="212">
        <f>(Traffic!$E66*Assumptions!$B6)*'User Input Pricing'!M22*'User Input Pricing'!M23</f>
        <v>65178.571428571435</v>
      </c>
      <c r="J130" s="99"/>
      <c r="K130" s="212">
        <f t="shared" si="52"/>
        <v>65178.571428571435</v>
      </c>
      <c r="L130" s="280">
        <f t="shared" si="53"/>
        <v>260714.28571428574</v>
      </c>
      <c r="M130" s="151"/>
    </row>
    <row r="131" spans="1:13" ht="15.75" thickTop="1">
      <c r="A131" s="174" t="s">
        <v>77</v>
      </c>
      <c r="B131" s="75">
        <f>SUM(B124:B130)</f>
        <v>0</v>
      </c>
      <c r="C131" s="75">
        <f t="shared" ref="C131:I131" si="54">SUM(C124:C130)</f>
        <v>0</v>
      </c>
      <c r="D131" s="75">
        <f t="shared" si="54"/>
        <v>0</v>
      </c>
      <c r="E131" s="75">
        <f t="shared" si="54"/>
        <v>1493241.0714285711</v>
      </c>
      <c r="F131" s="75">
        <f t="shared" si="54"/>
        <v>1493241.0714285711</v>
      </c>
      <c r="G131" s="75">
        <f t="shared" si="54"/>
        <v>1493241.0714285711</v>
      </c>
      <c r="H131" s="75">
        <f t="shared" si="54"/>
        <v>1493241.0714285711</v>
      </c>
      <c r="I131" s="75">
        <f t="shared" si="54"/>
        <v>1493241.0714285711</v>
      </c>
      <c r="J131" s="108"/>
      <c r="K131" s="75">
        <f t="shared" si="52"/>
        <v>1493241.0714285711</v>
      </c>
      <c r="L131" s="75">
        <f t="shared" si="53"/>
        <v>5972964.2857142845</v>
      </c>
      <c r="M131" s="151"/>
    </row>
    <row r="132" spans="1:13">
      <c r="A132" s="11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151"/>
    </row>
    <row r="133" spans="1:13">
      <c r="A133" s="112" t="s">
        <v>34</v>
      </c>
      <c r="B133" s="209">
        <f>(B122*$B3*Assumptions!$B3*Assumptions!$B5)*'User Input Pricing'!F22</f>
        <v>0</v>
      </c>
      <c r="C133" s="209">
        <f>(C122*$B3*Assumptions!$B3*Assumptions!$B5)*'User Input Pricing'!G22</f>
        <v>0</v>
      </c>
      <c r="D133" s="209">
        <f>(D122*$B3*Assumptions!$B3*Assumptions!$B5)*'User Input Pricing'!H22</f>
        <v>0</v>
      </c>
      <c r="E133" s="209">
        <f>(E122*$B3*Assumptions!$B3*Assumptions!$B5)*'User Input Pricing'!I22</f>
        <v>88642.85714285713</v>
      </c>
      <c r="F133" s="209">
        <f>(F122*$B3*Assumptions!$B3*Assumptions!$B5)*'User Input Pricing'!J22</f>
        <v>88642.85714285713</v>
      </c>
      <c r="G133" s="209">
        <f>(G122*$B3*Assumptions!$B3*Assumptions!$B5)*'User Input Pricing'!K22</f>
        <v>88642.85714285713</v>
      </c>
      <c r="H133" s="209">
        <f>(H122*$B3*Assumptions!$B3*Assumptions!$B5)*'User Input Pricing'!L22</f>
        <v>88642.85714285713</v>
      </c>
      <c r="I133" s="209">
        <f>(I122*$B3*Assumptions!$B3*Assumptions!$B5)*'User Input Pricing'!M22</f>
        <v>88642.85714285713</v>
      </c>
      <c r="J133" s="99"/>
      <c r="K133" s="209">
        <f>SUM(B133:E133)</f>
        <v>88642.85714285713</v>
      </c>
      <c r="L133" s="209">
        <f>SUM(F133:I133)</f>
        <v>354571.42857142852</v>
      </c>
      <c r="M133" s="151"/>
    </row>
    <row r="134" spans="1:13" ht="15.75" thickBot="1">
      <c r="A134" s="173" t="s">
        <v>64</v>
      </c>
      <c r="B134" s="212">
        <f>(45*3*B122)*'User Input Pricing'!F22</f>
        <v>0</v>
      </c>
      <c r="C134" s="212">
        <f>(45*3*C122)*'User Input Pricing'!G22</f>
        <v>0</v>
      </c>
      <c r="D134" s="212">
        <f>(45*3*D122)*'User Input Pricing'!H22</f>
        <v>0</v>
      </c>
      <c r="E134" s="212">
        <f>(45*3*E122)*'User Input Pricing'!I22</f>
        <v>1748.5714285714284</v>
      </c>
      <c r="F134" s="212">
        <f>(45*3*F122)*'User Input Pricing'!J22</f>
        <v>1748.5714285714284</v>
      </c>
      <c r="G134" s="212">
        <f>(45*3*G122)*'User Input Pricing'!K22</f>
        <v>1748.5714285714284</v>
      </c>
      <c r="H134" s="212">
        <f>(45*3*H122)*'User Input Pricing'!L22</f>
        <v>1748.5714285714284</v>
      </c>
      <c r="I134" s="212">
        <f>(45*3*I122)*'User Input Pricing'!M22</f>
        <v>1748.5714285714284</v>
      </c>
      <c r="J134" s="99"/>
      <c r="K134" s="212">
        <f>SUM(B134:E134)</f>
        <v>1748.5714285714284</v>
      </c>
      <c r="L134" s="212">
        <f>SUM(F134:I134)</f>
        <v>6994.2857142857138</v>
      </c>
      <c r="M134" s="151"/>
    </row>
    <row r="135" spans="1:13" ht="15.75" thickTop="1">
      <c r="A135" s="174" t="s">
        <v>82</v>
      </c>
      <c r="B135" s="75">
        <f>SUM(B133:B134)</f>
        <v>0</v>
      </c>
      <c r="C135" s="75">
        <f t="shared" ref="C135:I135" si="55">SUM(C133:C134)</f>
        <v>0</v>
      </c>
      <c r="D135" s="75">
        <f t="shared" si="55"/>
        <v>0</v>
      </c>
      <c r="E135" s="75">
        <f t="shared" si="55"/>
        <v>90391.428571428565</v>
      </c>
      <c r="F135" s="75">
        <f t="shared" si="55"/>
        <v>90391.428571428565</v>
      </c>
      <c r="G135" s="75">
        <f t="shared" si="55"/>
        <v>90391.428571428565</v>
      </c>
      <c r="H135" s="75">
        <f t="shared" si="55"/>
        <v>90391.428571428565</v>
      </c>
      <c r="I135" s="75">
        <f t="shared" si="55"/>
        <v>90391.428571428565</v>
      </c>
      <c r="J135" s="108"/>
      <c r="K135" s="75">
        <f>SUM(B135:E135)</f>
        <v>90391.428571428565</v>
      </c>
      <c r="L135" s="75">
        <f>SUM(F135:I135)</f>
        <v>361565.71428571426</v>
      </c>
      <c r="M135" s="151"/>
    </row>
    <row r="136" spans="1:13">
      <c r="A136" s="174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151"/>
    </row>
    <row r="137" spans="1:13" ht="15.75" thickBot="1">
      <c r="A137" s="175" t="s">
        <v>83</v>
      </c>
      <c r="B137" s="212">
        <f>($B4*Conversions!B23)*'User Input Pricing'!F22</f>
        <v>0</v>
      </c>
      <c r="C137" s="212">
        <f>($B4*Conversions!C23)*'User Input Pricing'!G22</f>
        <v>0</v>
      </c>
      <c r="D137" s="212">
        <f>($B4*Conversions!D23)*'User Input Pricing'!H22</f>
        <v>0</v>
      </c>
      <c r="E137" s="212">
        <f>($B4*Conversions!E23)*'User Input Pricing'!I22</f>
        <v>5299.0178571428587</v>
      </c>
      <c r="F137" s="212">
        <f>($B4*Conversions!F23)*'User Input Pricing'!J22</f>
        <v>5299.0178571428587</v>
      </c>
      <c r="G137" s="212">
        <f>($B4*Conversions!G23)*'User Input Pricing'!K22</f>
        <v>5299.0178571428587</v>
      </c>
      <c r="H137" s="212">
        <f>($B4*Conversions!H23)*'User Input Pricing'!L22</f>
        <v>5299.0178571428587</v>
      </c>
      <c r="I137" s="212">
        <f>($B4*Conversions!I23)*'User Input Pricing'!M22</f>
        <v>5299.0178571428587</v>
      </c>
      <c r="J137" s="99"/>
      <c r="K137" s="212">
        <f>SUM(B137:E137)</f>
        <v>5299.0178571428587</v>
      </c>
      <c r="L137" s="212">
        <f>SUM(F137:I137)</f>
        <v>21196.071428571435</v>
      </c>
      <c r="M137" s="151"/>
    </row>
    <row r="138" spans="1:13" ht="15.75" thickTop="1">
      <c r="A138" s="174" t="s">
        <v>84</v>
      </c>
      <c r="B138" s="75">
        <f>B137</f>
        <v>0</v>
      </c>
      <c r="C138" s="75">
        <f t="shared" ref="C138:I138" si="56">C137</f>
        <v>0</v>
      </c>
      <c r="D138" s="75">
        <f t="shared" si="56"/>
        <v>0</v>
      </c>
      <c r="E138" s="75">
        <f t="shared" si="56"/>
        <v>5299.0178571428587</v>
      </c>
      <c r="F138" s="75">
        <f t="shared" si="56"/>
        <v>5299.0178571428587</v>
      </c>
      <c r="G138" s="75">
        <f t="shared" si="56"/>
        <v>5299.0178571428587</v>
      </c>
      <c r="H138" s="75">
        <f t="shared" si="56"/>
        <v>5299.0178571428587</v>
      </c>
      <c r="I138" s="75">
        <f t="shared" si="56"/>
        <v>5299.0178571428587</v>
      </c>
      <c r="J138" s="108"/>
      <c r="K138" s="75">
        <f>SUM(B138:E138)</f>
        <v>5299.0178571428587</v>
      </c>
      <c r="L138" s="75">
        <f>SUM(F138:I138)</f>
        <v>21196.071428571435</v>
      </c>
      <c r="M138" s="151"/>
    </row>
    <row r="139" spans="1:13">
      <c r="A139" s="113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226"/>
      <c r="M139" s="134"/>
    </row>
    <row r="140" spans="1:13">
      <c r="A140" s="114" t="s">
        <v>78</v>
      </c>
      <c r="B140" s="233">
        <f t="shared" ref="B140:I140" si="57">SUM(B131+B135+B138)</f>
        <v>0</v>
      </c>
      <c r="C140" s="233">
        <f t="shared" si="57"/>
        <v>0</v>
      </c>
      <c r="D140" s="233">
        <f t="shared" si="57"/>
        <v>0</v>
      </c>
      <c r="E140" s="233">
        <f t="shared" si="57"/>
        <v>1588931.5178571427</v>
      </c>
      <c r="F140" s="233">
        <f t="shared" si="57"/>
        <v>1588931.5178571427</v>
      </c>
      <c r="G140" s="233">
        <f t="shared" si="57"/>
        <v>1588931.5178571427</v>
      </c>
      <c r="H140" s="233">
        <f t="shared" si="57"/>
        <v>1588931.5178571427</v>
      </c>
      <c r="I140" s="233">
        <f t="shared" si="57"/>
        <v>1588931.5178571427</v>
      </c>
      <c r="J140" s="234"/>
      <c r="K140" s="233">
        <f>SUM(B140:E140)</f>
        <v>1588931.5178571427</v>
      </c>
      <c r="L140" s="235">
        <f>SUM(F140:I140)</f>
        <v>6355726.0714285709</v>
      </c>
      <c r="M140" s="134"/>
    </row>
    <row r="142" spans="1:13">
      <c r="A142" s="117" t="str">
        <f>'User Input Traffic'!C4</f>
        <v>The Independent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8"/>
      <c r="M142" s="134"/>
    </row>
    <row r="143" spans="1:13">
      <c r="A143" s="179" t="s">
        <v>2</v>
      </c>
      <c r="B143" s="67" t="s">
        <v>3</v>
      </c>
      <c r="C143" s="67" t="s">
        <v>4</v>
      </c>
      <c r="D143" s="67" t="s">
        <v>5</v>
      </c>
      <c r="E143" s="67" t="s">
        <v>6</v>
      </c>
      <c r="F143" s="67" t="s">
        <v>3</v>
      </c>
      <c r="G143" s="67" t="s">
        <v>4</v>
      </c>
      <c r="H143" s="67" t="s">
        <v>5</v>
      </c>
      <c r="I143" s="67" t="s">
        <v>6</v>
      </c>
      <c r="J143" s="100"/>
      <c r="K143" s="68" t="s">
        <v>23</v>
      </c>
      <c r="L143" s="180" t="s">
        <v>24</v>
      </c>
      <c r="M143" s="134"/>
    </row>
    <row r="144" spans="1:13">
      <c r="A144" s="113" t="s">
        <v>25</v>
      </c>
      <c r="B144" s="209">
        <f>Conversions!B118</f>
        <v>0</v>
      </c>
      <c r="C144" s="209">
        <f>Conversions!C118</f>
        <v>0</v>
      </c>
      <c r="D144" s="209">
        <f>Conversions!D118</f>
        <v>7.2380952380952381</v>
      </c>
      <c r="E144" s="209">
        <f>Conversions!E118</f>
        <v>7.2380952380952381</v>
      </c>
      <c r="F144" s="209">
        <f>Conversions!F118</f>
        <v>7.2380952380952381</v>
      </c>
      <c r="G144" s="209">
        <f>Conversions!G118</f>
        <v>7.2380952380952381</v>
      </c>
      <c r="H144" s="209">
        <f>Conversions!H118</f>
        <v>7.2380952380952381</v>
      </c>
      <c r="I144" s="209">
        <f>Conversions!I118</f>
        <v>7.2380952380952381</v>
      </c>
      <c r="J144" s="229"/>
      <c r="K144" s="230"/>
      <c r="L144" s="231"/>
      <c r="M144" s="134"/>
    </row>
    <row r="145" spans="1:13">
      <c r="A145" s="113"/>
      <c r="B145" s="209"/>
      <c r="C145" s="209"/>
      <c r="D145" s="209"/>
      <c r="E145" s="209"/>
      <c r="F145" s="209"/>
      <c r="G145" s="209"/>
      <c r="H145" s="209"/>
      <c r="I145" s="209"/>
      <c r="J145" s="229"/>
      <c r="K145" s="230"/>
      <c r="L145" s="231"/>
      <c r="M145" s="134"/>
    </row>
    <row r="146" spans="1:13">
      <c r="A146" s="113" t="str">
        <f t="shared" ref="A146:A152" si="58">A9</f>
        <v>Paid Search</v>
      </c>
      <c r="B146" s="209">
        <f>(Traffic!$F6*Assumptions!$B6)*'User Input Pricing'!F15*'User Input Pricing'!F16</f>
        <v>0</v>
      </c>
      <c r="C146" s="209">
        <f>(Traffic!$F6*Assumptions!$B6)*'User Input Pricing'!G15*'User Input Pricing'!G16</f>
        <v>0</v>
      </c>
      <c r="D146" s="209">
        <f>(Traffic!$F6*Assumptions!$B6)*'User Input Pricing'!H15*'User Input Pricing'!H16</f>
        <v>130357.14285714287</v>
      </c>
      <c r="E146" s="209">
        <f>(Traffic!$F6*Assumptions!$B6)*'User Input Pricing'!I15*'User Input Pricing'!I16</f>
        <v>130357.14285714287</v>
      </c>
      <c r="F146" s="209">
        <f>(Traffic!$F6*Assumptions!$B6)*'User Input Pricing'!J15*'User Input Pricing'!J16</f>
        <v>130357.14285714287</v>
      </c>
      <c r="G146" s="209">
        <f>(Traffic!$F6*Assumptions!$B6)*'User Input Pricing'!K15*'User Input Pricing'!K16</f>
        <v>130357.14285714287</v>
      </c>
      <c r="H146" s="209">
        <f>(Traffic!$F6*Assumptions!$B6)*'User Input Pricing'!L15*'User Input Pricing'!L16</f>
        <v>130357.14285714287</v>
      </c>
      <c r="I146" s="209">
        <f>(Traffic!$F6*Assumptions!$B6)*'User Input Pricing'!M15*'User Input Pricing'!M16</f>
        <v>130357.14285714287</v>
      </c>
      <c r="J146" s="99"/>
      <c r="K146" s="209">
        <f t="shared" ref="K146:K153" si="59">SUM(B146:E146)</f>
        <v>260714.28571428574</v>
      </c>
      <c r="L146" s="209">
        <f t="shared" ref="L146:L153" si="60">SUM(F146:I146)</f>
        <v>521428.57142857148</v>
      </c>
      <c r="M146" s="151"/>
    </row>
    <row r="147" spans="1:13">
      <c r="A147" s="183" t="str">
        <f t="shared" si="58"/>
        <v>Natural Search</v>
      </c>
      <c r="B147" s="209">
        <f>(Traffic!$F16*Assumptions!$B6)*'User Input Pricing'!F15*'User Input Pricing'!F16</f>
        <v>0</v>
      </c>
      <c r="C147" s="209">
        <f>(Traffic!$F16*Assumptions!$B6)*'User Input Pricing'!G15*'User Input Pricing'!G16</f>
        <v>0</v>
      </c>
      <c r="D147" s="209">
        <f>(Traffic!$F16*Assumptions!$B6)*'User Input Pricing'!H15*'User Input Pricing'!H16</f>
        <v>1955.3571428571429</v>
      </c>
      <c r="E147" s="209">
        <f>(Traffic!$F16*Assumptions!$B6)*'User Input Pricing'!I15*'User Input Pricing'!I16</f>
        <v>1955.3571428571429</v>
      </c>
      <c r="F147" s="209">
        <f>(Traffic!$F16*Assumptions!$B6)*'User Input Pricing'!J15*'User Input Pricing'!J16</f>
        <v>1955.3571428571429</v>
      </c>
      <c r="G147" s="209">
        <f>(Traffic!$F16*Assumptions!$B6)*'User Input Pricing'!K15*'User Input Pricing'!K16</f>
        <v>1955.3571428571429</v>
      </c>
      <c r="H147" s="209">
        <f>(Traffic!$F16*Assumptions!$B6)*'User Input Pricing'!L15*'User Input Pricing'!L16</f>
        <v>1955.3571428571429</v>
      </c>
      <c r="I147" s="209">
        <f>(Traffic!$F16*Assumptions!$B6)*'User Input Pricing'!M15*'User Input Pricing'!M16</f>
        <v>1955.3571428571429</v>
      </c>
      <c r="J147" s="99"/>
      <c r="K147" s="209">
        <f t="shared" si="59"/>
        <v>3910.7142857142858</v>
      </c>
      <c r="L147" s="209">
        <f t="shared" si="60"/>
        <v>7821.4285714285716</v>
      </c>
      <c r="M147" s="151"/>
    </row>
    <row r="148" spans="1:13">
      <c r="A148" s="113" t="str">
        <f t="shared" si="58"/>
        <v>E-mails</v>
      </c>
      <c r="B148" s="209">
        <f>(Traffic!$F26*Assumptions!$B6)*'User Input Pricing'!F15*'User Input Pricing'!F16</f>
        <v>0</v>
      </c>
      <c r="C148" s="209">
        <f>(Traffic!$F26*Assumptions!$B6)*'User Input Pricing'!G15*'User Input Pricing'!G16</f>
        <v>0</v>
      </c>
      <c r="D148" s="209">
        <f>(Traffic!$F26*Assumptions!$B6)*'User Input Pricing'!H15*'User Input Pricing'!H16</f>
        <v>1303.5714285714287</v>
      </c>
      <c r="E148" s="209">
        <f>(Traffic!$F26*Assumptions!$B6)*'User Input Pricing'!I15*'User Input Pricing'!I16</f>
        <v>1303.5714285714287</v>
      </c>
      <c r="F148" s="209">
        <f>(Traffic!$F26*Assumptions!$B6)*'User Input Pricing'!J15*'User Input Pricing'!J16</f>
        <v>1303.5714285714287</v>
      </c>
      <c r="G148" s="209">
        <f>(Traffic!$F26*Assumptions!$B6)*'User Input Pricing'!K15*'User Input Pricing'!K16</f>
        <v>1303.5714285714287</v>
      </c>
      <c r="H148" s="209">
        <f>(Traffic!$F26*Assumptions!$B6)*'User Input Pricing'!L15*'User Input Pricing'!L16</f>
        <v>1303.5714285714287</v>
      </c>
      <c r="I148" s="209">
        <f>(Traffic!$F26*Assumptions!$B6)*'User Input Pricing'!M15*'User Input Pricing'!M16</f>
        <v>1303.5714285714287</v>
      </c>
      <c r="J148" s="99"/>
      <c r="K148" s="209">
        <f t="shared" si="59"/>
        <v>2607.1428571428573</v>
      </c>
      <c r="L148" s="209">
        <f t="shared" si="60"/>
        <v>5214.2857142857147</v>
      </c>
      <c r="M148" s="151"/>
    </row>
    <row r="149" spans="1:13">
      <c r="A149" s="113" t="str">
        <f t="shared" si="58"/>
        <v>Banner Ads (Online)</v>
      </c>
      <c r="B149" s="209">
        <f>(Traffic!$F36*Assumptions!$B6)*'User Input Pricing'!F15*'User Input Pricing'!F16</f>
        <v>0</v>
      </c>
      <c r="C149" s="209">
        <f>(Traffic!$F36*Assumptions!$B6)*'User Input Pricing'!G15*'User Input Pricing'!G16</f>
        <v>0</v>
      </c>
      <c r="D149" s="209">
        <f>(Traffic!$F36*Assumptions!$B6)*'User Input Pricing'!H15*'User Input Pricing'!H16</f>
        <v>6517.8571428571431</v>
      </c>
      <c r="E149" s="209">
        <f>(Traffic!$F36*Assumptions!$B6)*'User Input Pricing'!I15*'User Input Pricing'!I16</f>
        <v>6517.8571428571431</v>
      </c>
      <c r="F149" s="209">
        <f>(Traffic!$F36*Assumptions!$B6)*'User Input Pricing'!J15*'User Input Pricing'!J16</f>
        <v>6517.8571428571431</v>
      </c>
      <c r="G149" s="209">
        <f>(Traffic!$F36*Assumptions!$B6)*'User Input Pricing'!K15*'User Input Pricing'!K16</f>
        <v>6517.8571428571431</v>
      </c>
      <c r="H149" s="209">
        <f>(Traffic!$F36*Assumptions!$B6)*'User Input Pricing'!L15*'User Input Pricing'!L16</f>
        <v>6517.8571428571431</v>
      </c>
      <c r="I149" s="209">
        <f>(Traffic!$F36*Assumptions!$B6)*'User Input Pricing'!M15*'User Input Pricing'!M16</f>
        <v>6517.8571428571431</v>
      </c>
      <c r="J149" s="99"/>
      <c r="K149" s="209">
        <f t="shared" si="59"/>
        <v>13035.714285714286</v>
      </c>
      <c r="L149" s="209">
        <f t="shared" si="60"/>
        <v>26071.428571428572</v>
      </c>
      <c r="M149" s="151"/>
    </row>
    <row r="150" spans="1:13">
      <c r="A150" s="113" t="str">
        <f t="shared" si="58"/>
        <v>Social Network Ads</v>
      </c>
      <c r="B150" s="209">
        <f>(Traffic!$F46*Assumptions!$B6)*'User Input Pricing'!F15*'User Input Pricing'!F16</f>
        <v>0</v>
      </c>
      <c r="C150" s="209">
        <f>(Traffic!$F46*Assumptions!$B6)*'User Input Pricing'!G15*'User Input Pricing'!G16</f>
        <v>0</v>
      </c>
      <c r="D150" s="209">
        <f>(Traffic!$F46*Assumptions!$B6)*'User Input Pricing'!H15*'User Input Pricing'!H16</f>
        <v>10428.571428571429</v>
      </c>
      <c r="E150" s="209">
        <f>(Traffic!$F46*Assumptions!$B6)*'User Input Pricing'!I15*'User Input Pricing'!I16</f>
        <v>10428.571428571429</v>
      </c>
      <c r="F150" s="209">
        <f>(Traffic!$F46*Assumptions!$B6)*'User Input Pricing'!J15*'User Input Pricing'!J16</f>
        <v>10428.571428571429</v>
      </c>
      <c r="G150" s="209">
        <f>(Traffic!$F46*Assumptions!$B6)*'User Input Pricing'!K15*'User Input Pricing'!K16</f>
        <v>10428.571428571429</v>
      </c>
      <c r="H150" s="209">
        <f>(Traffic!$F46*Assumptions!$B6)*'User Input Pricing'!L15*'User Input Pricing'!L16</f>
        <v>10428.571428571429</v>
      </c>
      <c r="I150" s="209">
        <f>(Traffic!$F46*Assumptions!$B6)*'User Input Pricing'!M15*'User Input Pricing'!M16</f>
        <v>10428.571428571429</v>
      </c>
      <c r="J150" s="99"/>
      <c r="K150" s="209">
        <f t="shared" si="59"/>
        <v>20857.142857142859</v>
      </c>
      <c r="L150" s="209">
        <f t="shared" si="60"/>
        <v>41714.285714285717</v>
      </c>
      <c r="M150" s="151"/>
    </row>
    <row r="151" spans="1:13">
      <c r="A151" s="173" t="str">
        <f t="shared" si="58"/>
        <v>Smartphone (Apps) Ads</v>
      </c>
      <c r="B151" s="209">
        <f>(Traffic!$F56*Assumptions!$B6)*'User Input Pricing'!F15*'User Input Pricing'!F16</f>
        <v>0</v>
      </c>
      <c r="C151" s="209">
        <f>(Traffic!$F56*Assumptions!$B6)*'User Input Pricing'!G15*'User Input Pricing'!G16</f>
        <v>0</v>
      </c>
      <c r="D151" s="209">
        <f>(Traffic!$F56*Assumptions!$B6)*'User Input Pricing'!H15*'User Input Pricing'!H16</f>
        <v>104285.71428571429</v>
      </c>
      <c r="E151" s="209">
        <f>(Traffic!$F56*Assumptions!$B6)*'User Input Pricing'!I15*'User Input Pricing'!I16</f>
        <v>104285.71428571429</v>
      </c>
      <c r="F151" s="209">
        <f>(Traffic!$F56*Assumptions!$B6)*'User Input Pricing'!J15*'User Input Pricing'!J16</f>
        <v>104285.71428571429</v>
      </c>
      <c r="G151" s="209">
        <f>(Traffic!$F56*Assumptions!$B6)*'User Input Pricing'!K15*'User Input Pricing'!K16</f>
        <v>104285.71428571429</v>
      </c>
      <c r="H151" s="209">
        <f>(Traffic!$F56*Assumptions!$B6)*'User Input Pricing'!L15*'User Input Pricing'!L16</f>
        <v>104285.71428571429</v>
      </c>
      <c r="I151" s="209">
        <f>(Traffic!$F56*Assumptions!$B6)*'User Input Pricing'!M15*'User Input Pricing'!M16</f>
        <v>104285.71428571429</v>
      </c>
      <c r="J151" s="99"/>
      <c r="K151" s="209">
        <f>SUM(B151:E151)</f>
        <v>208571.42857142858</v>
      </c>
      <c r="L151" s="209">
        <f>SUM(F151:I151)</f>
        <v>417142.85714285716</v>
      </c>
      <c r="M151" s="151"/>
    </row>
    <row r="152" spans="1:13" ht="15.75" thickBot="1">
      <c r="A152" s="173" t="str">
        <f t="shared" si="58"/>
        <v>IPTV Ads</v>
      </c>
      <c r="B152" s="212">
        <f>(Traffic!$F66*Assumptions!$B6)*'User Input Pricing'!F15*'User Input Pricing'!F16</f>
        <v>0</v>
      </c>
      <c r="C152" s="212">
        <f>(Traffic!$F66*Assumptions!$B6)*'User Input Pricing'!G15*'User Input Pricing'!G16</f>
        <v>0</v>
      </c>
      <c r="D152" s="212">
        <f>(Traffic!$F66*Assumptions!$B6)*'User Input Pricing'!H15*'User Input Pricing'!H16</f>
        <v>65178.571428571435</v>
      </c>
      <c r="E152" s="212">
        <f>(Traffic!$F66*Assumptions!$B6)*'User Input Pricing'!I15*'User Input Pricing'!I16</f>
        <v>65178.571428571435</v>
      </c>
      <c r="F152" s="212">
        <f>(Traffic!$F66*Assumptions!$B6)*'User Input Pricing'!J15*'User Input Pricing'!J16</f>
        <v>65178.571428571435</v>
      </c>
      <c r="G152" s="212">
        <f>(Traffic!$F66*Assumptions!$B6)*'User Input Pricing'!K15*'User Input Pricing'!K16</f>
        <v>65178.571428571435</v>
      </c>
      <c r="H152" s="212">
        <f>(Traffic!$F66*Assumptions!$B6)*'User Input Pricing'!L15*'User Input Pricing'!L16</f>
        <v>65178.571428571435</v>
      </c>
      <c r="I152" s="212">
        <f>(Traffic!$F66*Assumptions!$B6)*'User Input Pricing'!M15*'User Input Pricing'!M16</f>
        <v>65178.571428571435</v>
      </c>
      <c r="J152" s="99"/>
      <c r="K152" s="212">
        <f t="shared" si="59"/>
        <v>130357.14285714287</v>
      </c>
      <c r="L152" s="280">
        <f t="shared" si="60"/>
        <v>260714.28571428574</v>
      </c>
      <c r="M152" s="151"/>
    </row>
    <row r="153" spans="1:13" ht="15.75" thickTop="1">
      <c r="A153" s="174" t="s">
        <v>77</v>
      </c>
      <c r="B153" s="75">
        <f>SUM(B146:B152)</f>
        <v>0</v>
      </c>
      <c r="C153" s="75">
        <f t="shared" ref="C153:I153" si="61">SUM(C146:C152)</f>
        <v>0</v>
      </c>
      <c r="D153" s="75">
        <f t="shared" si="61"/>
        <v>320026.78571428568</v>
      </c>
      <c r="E153" s="75">
        <f t="shared" si="61"/>
        <v>320026.78571428568</v>
      </c>
      <c r="F153" s="75">
        <f t="shared" si="61"/>
        <v>320026.78571428568</v>
      </c>
      <c r="G153" s="75">
        <f t="shared" si="61"/>
        <v>320026.78571428568</v>
      </c>
      <c r="H153" s="75">
        <f t="shared" si="61"/>
        <v>320026.78571428568</v>
      </c>
      <c r="I153" s="75">
        <f t="shared" si="61"/>
        <v>320026.78571428568</v>
      </c>
      <c r="J153" s="108"/>
      <c r="K153" s="75">
        <f t="shared" si="59"/>
        <v>640053.57142857136</v>
      </c>
      <c r="L153" s="75">
        <f t="shared" si="60"/>
        <v>1280107.1428571427</v>
      </c>
      <c r="M153" s="151"/>
    </row>
    <row r="154" spans="1:13">
      <c r="A154" s="11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151"/>
    </row>
    <row r="155" spans="1:13">
      <c r="A155" s="112" t="s">
        <v>34</v>
      </c>
      <c r="B155" s="209">
        <f>(B144*$B3*Assumptions!$B3*Assumptions!$B5)*'User Input Pricing'!F15</f>
        <v>0</v>
      </c>
      <c r="C155" s="209">
        <f>(C144*$B3*Assumptions!$B3*Assumptions!$B5)*'User Input Pricing'!G15</f>
        <v>0</v>
      </c>
      <c r="D155" s="209">
        <f>(D144*$B3*Assumptions!$B3*Assumptions!$B5)*'User Input Pricing'!H15</f>
        <v>49535.71428571429</v>
      </c>
      <c r="E155" s="209">
        <f>(E144*$B3*Assumptions!$B3*Assumptions!$B5)*'User Input Pricing'!I15</f>
        <v>49535.71428571429</v>
      </c>
      <c r="F155" s="209">
        <f>(F144*$B3*Assumptions!$B3*Assumptions!$B5)*'User Input Pricing'!J15</f>
        <v>49535.71428571429</v>
      </c>
      <c r="G155" s="209">
        <f>(G144*$B3*Assumptions!$B3*Assumptions!$B5)*'User Input Pricing'!K15</f>
        <v>49535.71428571429</v>
      </c>
      <c r="H155" s="209">
        <f>(H144*$B3*Assumptions!$B3*Assumptions!$B5)*'User Input Pricing'!L15</f>
        <v>49535.71428571429</v>
      </c>
      <c r="I155" s="209">
        <f>(I144*$B3*Assumptions!$B3*Assumptions!$B5)*'User Input Pricing'!M15</f>
        <v>49535.71428571429</v>
      </c>
      <c r="J155" s="99"/>
      <c r="K155" s="209">
        <f>SUM(B155:E155)</f>
        <v>99071.42857142858</v>
      </c>
      <c r="L155" s="209">
        <f>SUM(F155:I155)</f>
        <v>198142.85714285716</v>
      </c>
      <c r="M155" s="151"/>
    </row>
    <row r="156" spans="1:13" ht="15.75" thickBot="1">
      <c r="A156" s="173" t="s">
        <v>64</v>
      </c>
      <c r="B156" s="212">
        <f>(45*3*B144)*'User Input Pricing'!F15</f>
        <v>0</v>
      </c>
      <c r="C156" s="212">
        <f>(45*3*C144)*'User Input Pricing'!G15</f>
        <v>0</v>
      </c>
      <c r="D156" s="212">
        <f>(45*3*D144)*'User Input Pricing'!H15</f>
        <v>977.14285714285711</v>
      </c>
      <c r="E156" s="212">
        <f>(45*3*E144)*'User Input Pricing'!I15</f>
        <v>977.14285714285711</v>
      </c>
      <c r="F156" s="212">
        <f>(45*3*F144)*'User Input Pricing'!J15</f>
        <v>977.14285714285711</v>
      </c>
      <c r="G156" s="212">
        <f>(45*3*G144)*'User Input Pricing'!K15</f>
        <v>977.14285714285711</v>
      </c>
      <c r="H156" s="212">
        <f>(45*3*H144)*'User Input Pricing'!L15</f>
        <v>977.14285714285711</v>
      </c>
      <c r="I156" s="212">
        <f>(45*3*I144)*'User Input Pricing'!M15</f>
        <v>977.14285714285711</v>
      </c>
      <c r="J156" s="99"/>
      <c r="K156" s="212">
        <f>SUM(B156:E156)</f>
        <v>1954.2857142857142</v>
      </c>
      <c r="L156" s="212">
        <f>SUM(F156:I156)</f>
        <v>3908.5714285714284</v>
      </c>
      <c r="M156" s="151"/>
    </row>
    <row r="157" spans="1:13" ht="15.75" thickTop="1">
      <c r="A157" s="174" t="s">
        <v>82</v>
      </c>
      <c r="B157" s="75">
        <f>SUM(B155:B156)</f>
        <v>0</v>
      </c>
      <c r="C157" s="75">
        <f t="shared" ref="C157:I157" si="62">SUM(C155:C156)</f>
        <v>0</v>
      </c>
      <c r="D157" s="75">
        <f t="shared" si="62"/>
        <v>50512.857142857145</v>
      </c>
      <c r="E157" s="75">
        <f t="shared" si="62"/>
        <v>50512.857142857145</v>
      </c>
      <c r="F157" s="75">
        <f t="shared" si="62"/>
        <v>50512.857142857145</v>
      </c>
      <c r="G157" s="75">
        <f t="shared" si="62"/>
        <v>50512.857142857145</v>
      </c>
      <c r="H157" s="75">
        <f t="shared" si="62"/>
        <v>50512.857142857145</v>
      </c>
      <c r="I157" s="75">
        <f t="shared" si="62"/>
        <v>50512.857142857145</v>
      </c>
      <c r="J157" s="108"/>
      <c r="K157" s="75">
        <f>SUM(B157:E157)</f>
        <v>101025.71428571429</v>
      </c>
      <c r="L157" s="75">
        <f>SUM(F157:I157)</f>
        <v>202051.42857142858</v>
      </c>
      <c r="M157" s="151"/>
    </row>
    <row r="158" spans="1:13">
      <c r="A158" s="174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151"/>
    </row>
    <row r="159" spans="1:13" ht="15.75" thickBot="1">
      <c r="A159" s="175" t="s">
        <v>83</v>
      </c>
      <c r="B159" s="212">
        <f>($B4*Conversions!B24)*'User Input Pricing'!F15</f>
        <v>0</v>
      </c>
      <c r="C159" s="212">
        <f>($B4*Conversions!C24)*'User Input Pricing'!G15</f>
        <v>0</v>
      </c>
      <c r="D159" s="212">
        <f>($B4*Conversions!D24)*'User Input Pricing'!H15</f>
        <v>2952.5892857142853</v>
      </c>
      <c r="E159" s="212">
        <f>($B4*Conversions!E24)*'User Input Pricing'!I15</f>
        <v>2952.5892857142853</v>
      </c>
      <c r="F159" s="212">
        <f>($B4*Conversions!F24)*'User Input Pricing'!J15</f>
        <v>2952.5892857142853</v>
      </c>
      <c r="G159" s="212">
        <f>($B4*Conversions!G24)*'User Input Pricing'!K15</f>
        <v>2952.5892857142853</v>
      </c>
      <c r="H159" s="212">
        <f>($B4*Conversions!H24)*'User Input Pricing'!L15</f>
        <v>2952.5892857142853</v>
      </c>
      <c r="I159" s="212">
        <f>($B4*Conversions!I24)*'User Input Pricing'!M15</f>
        <v>2952.5892857142853</v>
      </c>
      <c r="J159" s="99"/>
      <c r="K159" s="212">
        <f>SUM(B159:E159)</f>
        <v>5905.1785714285706</v>
      </c>
      <c r="L159" s="212">
        <f>SUM(F159:I159)</f>
        <v>11810.357142857141</v>
      </c>
      <c r="M159" s="151"/>
    </row>
    <row r="160" spans="1:13" ht="15.75" thickTop="1">
      <c r="A160" s="174" t="s">
        <v>84</v>
      </c>
      <c r="B160" s="75">
        <f>B159</f>
        <v>0</v>
      </c>
      <c r="C160" s="75">
        <f t="shared" ref="C160:I160" si="63">C159</f>
        <v>0</v>
      </c>
      <c r="D160" s="75">
        <f t="shared" si="63"/>
        <v>2952.5892857142853</v>
      </c>
      <c r="E160" s="75">
        <f t="shared" si="63"/>
        <v>2952.5892857142853</v>
      </c>
      <c r="F160" s="75">
        <f t="shared" si="63"/>
        <v>2952.5892857142853</v>
      </c>
      <c r="G160" s="75">
        <f t="shared" si="63"/>
        <v>2952.5892857142853</v>
      </c>
      <c r="H160" s="75">
        <f t="shared" si="63"/>
        <v>2952.5892857142853</v>
      </c>
      <c r="I160" s="75">
        <f t="shared" si="63"/>
        <v>2952.5892857142853</v>
      </c>
      <c r="J160" s="108"/>
      <c r="K160" s="75">
        <f>SUM(B160:E160)</f>
        <v>5905.1785714285706</v>
      </c>
      <c r="L160" s="75">
        <f>SUM(F160:I160)</f>
        <v>11810.357142857141</v>
      </c>
      <c r="M160" s="151"/>
    </row>
    <row r="161" spans="1:13">
      <c r="A161" s="113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226"/>
      <c r="M161" s="134"/>
    </row>
    <row r="162" spans="1:13">
      <c r="A162" s="114" t="s">
        <v>78</v>
      </c>
      <c r="B162" s="233">
        <f t="shared" ref="B162:I162" si="64">SUM(B153+B157+B160)</f>
        <v>0</v>
      </c>
      <c r="C162" s="233">
        <f t="shared" si="64"/>
        <v>0</v>
      </c>
      <c r="D162" s="233">
        <f t="shared" si="64"/>
        <v>373492.2321428571</v>
      </c>
      <c r="E162" s="233">
        <f t="shared" si="64"/>
        <v>373492.2321428571</v>
      </c>
      <c r="F162" s="233">
        <f t="shared" si="64"/>
        <v>373492.2321428571</v>
      </c>
      <c r="G162" s="233">
        <f t="shared" si="64"/>
        <v>373492.2321428571</v>
      </c>
      <c r="H162" s="233">
        <f t="shared" si="64"/>
        <v>373492.2321428571</v>
      </c>
      <c r="I162" s="233">
        <f t="shared" si="64"/>
        <v>373492.2321428571</v>
      </c>
      <c r="J162" s="234"/>
      <c r="K162" s="233">
        <f>SUM(B162:E162)</f>
        <v>746984.4642857142</v>
      </c>
      <c r="L162" s="235">
        <f>SUM(F162:I162)</f>
        <v>1493968.9285714284</v>
      </c>
      <c r="M162" s="134"/>
    </row>
    <row r="164" spans="1:13">
      <c r="A164" s="117" t="str">
        <f>'User Input Traffic'!B4</f>
        <v>The Times</v>
      </c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8"/>
      <c r="M164" s="134"/>
    </row>
    <row r="165" spans="1:13">
      <c r="A165" s="179" t="s">
        <v>2</v>
      </c>
      <c r="B165" s="67" t="s">
        <v>3</v>
      </c>
      <c r="C165" s="67" t="s">
        <v>4</v>
      </c>
      <c r="D165" s="67" t="s">
        <v>5</v>
      </c>
      <c r="E165" s="67" t="s">
        <v>6</v>
      </c>
      <c r="F165" s="67" t="s">
        <v>3</v>
      </c>
      <c r="G165" s="67" t="s">
        <v>4</v>
      </c>
      <c r="H165" s="67" t="s">
        <v>5</v>
      </c>
      <c r="I165" s="67" t="s">
        <v>6</v>
      </c>
      <c r="J165" s="100"/>
      <c r="K165" s="68" t="s">
        <v>23</v>
      </c>
      <c r="L165" s="180" t="s">
        <v>24</v>
      </c>
      <c r="M165" s="134"/>
    </row>
    <row r="166" spans="1:13">
      <c r="A166" s="113" t="s">
        <v>25</v>
      </c>
      <c r="B166" s="209">
        <f>Conversions!B135</f>
        <v>0</v>
      </c>
      <c r="C166" s="209">
        <f>Conversions!C135</f>
        <v>7.2380952380952381</v>
      </c>
      <c r="D166" s="209">
        <f>Conversions!D135</f>
        <v>7.2380952380952381</v>
      </c>
      <c r="E166" s="209">
        <f>Conversions!E135</f>
        <v>7.2380952380952381</v>
      </c>
      <c r="F166" s="209">
        <f>Conversions!F135</f>
        <v>7.2380952380952381</v>
      </c>
      <c r="G166" s="209">
        <f>Conversions!G135</f>
        <v>7.2380952380952381</v>
      </c>
      <c r="H166" s="209">
        <f>Conversions!H135</f>
        <v>7.2380952380952381</v>
      </c>
      <c r="I166" s="209">
        <f>Conversions!I135</f>
        <v>7.2380952380952381</v>
      </c>
      <c r="J166" s="229"/>
      <c r="K166" s="230"/>
      <c r="L166" s="231"/>
      <c r="M166" s="134"/>
    </row>
    <row r="167" spans="1:13">
      <c r="A167" s="113"/>
      <c r="B167" s="209"/>
      <c r="C167" s="209"/>
      <c r="D167" s="209"/>
      <c r="E167" s="209"/>
      <c r="F167" s="209"/>
      <c r="G167" s="209"/>
      <c r="H167" s="209"/>
      <c r="I167" s="209"/>
      <c r="J167" s="229"/>
      <c r="K167" s="230"/>
      <c r="L167" s="231"/>
      <c r="M167" s="134"/>
    </row>
    <row r="168" spans="1:13">
      <c r="A168" s="113" t="str">
        <f t="shared" ref="A168:A174" si="65">A9</f>
        <v>Paid Search</v>
      </c>
      <c r="B168" s="209">
        <f>(Traffic!$G6*Assumptions!$B6)*'User Input Pricing'!F8*'User Input Pricing'!F9</f>
        <v>0</v>
      </c>
      <c r="C168" s="209">
        <f>(Traffic!$G6*Assumptions!$B6)*'User Input Pricing'!G8*'User Input Pricing'!G9</f>
        <v>130357.14285714287</v>
      </c>
      <c r="D168" s="209">
        <f>(Traffic!$G6*Assumptions!$B6)*'User Input Pricing'!H8*'User Input Pricing'!H9</f>
        <v>130357.14285714287</v>
      </c>
      <c r="E168" s="209">
        <f>(Traffic!$G6*Assumptions!$B6)*'User Input Pricing'!I8*'User Input Pricing'!I9</f>
        <v>130357.14285714287</v>
      </c>
      <c r="F168" s="209">
        <f>(Traffic!$G6*Assumptions!$B6)*'User Input Pricing'!J8*'User Input Pricing'!J9</f>
        <v>130357.14285714287</v>
      </c>
      <c r="G168" s="209">
        <f>(Traffic!$G6*Assumptions!$B6)*'User Input Pricing'!K8*'User Input Pricing'!K9</f>
        <v>130357.14285714287</v>
      </c>
      <c r="H168" s="209">
        <f>(Traffic!$G6*Assumptions!$B6)*'User Input Pricing'!L8*'User Input Pricing'!L9</f>
        <v>130357.14285714287</v>
      </c>
      <c r="I168" s="209">
        <f>(Traffic!$G6*Assumptions!$B6)*'User Input Pricing'!M8*'User Input Pricing'!M9</f>
        <v>130357.14285714287</v>
      </c>
      <c r="J168" s="99"/>
      <c r="K168" s="209">
        <f t="shared" ref="K168:K175" si="66">SUM(B168:E168)</f>
        <v>391071.42857142864</v>
      </c>
      <c r="L168" s="209">
        <f t="shared" ref="L168:L175" si="67">SUM(F168:I168)</f>
        <v>521428.57142857148</v>
      </c>
      <c r="M168" s="151"/>
    </row>
    <row r="169" spans="1:13">
      <c r="A169" s="183" t="str">
        <f t="shared" si="65"/>
        <v>Natural Search</v>
      </c>
      <c r="B169" s="209">
        <f>(Traffic!$G16*Assumptions!$B6)*'User Input Pricing'!F8*'User Input Pricing'!F9</f>
        <v>0</v>
      </c>
      <c r="C169" s="209">
        <f>(Traffic!$G16*Assumptions!$B6)*'User Input Pricing'!G8*'User Input Pricing'!G9</f>
        <v>1955.3571428571429</v>
      </c>
      <c r="D169" s="209">
        <f>(Traffic!$G16*Assumptions!$B6)*'User Input Pricing'!H8*'User Input Pricing'!H9</f>
        <v>1955.3571428571429</v>
      </c>
      <c r="E169" s="209">
        <f>(Traffic!$G16*Assumptions!$B6)*'User Input Pricing'!I8*'User Input Pricing'!I9</f>
        <v>1955.3571428571429</v>
      </c>
      <c r="F169" s="209">
        <f>(Traffic!$G16*Assumptions!$B6)*'User Input Pricing'!J8*'User Input Pricing'!J9</f>
        <v>1955.3571428571429</v>
      </c>
      <c r="G169" s="209">
        <f>(Traffic!$G16*Assumptions!$B6)*'User Input Pricing'!K8*'User Input Pricing'!K9</f>
        <v>1955.3571428571429</v>
      </c>
      <c r="H169" s="209">
        <f>(Traffic!$G16*Assumptions!$B6)*'User Input Pricing'!L8*'User Input Pricing'!L9</f>
        <v>1955.3571428571429</v>
      </c>
      <c r="I169" s="209">
        <f>(Traffic!$G16*Assumptions!$B6)*'User Input Pricing'!M8*'User Input Pricing'!M9</f>
        <v>1955.3571428571429</v>
      </c>
      <c r="J169" s="99"/>
      <c r="K169" s="209">
        <f t="shared" si="66"/>
        <v>5866.0714285714284</v>
      </c>
      <c r="L169" s="209">
        <f t="shared" si="67"/>
        <v>7821.4285714285716</v>
      </c>
      <c r="M169" s="151"/>
    </row>
    <row r="170" spans="1:13">
      <c r="A170" s="113" t="str">
        <f t="shared" si="65"/>
        <v>E-mails</v>
      </c>
      <c r="B170" s="209">
        <f>(Traffic!$G26*Assumptions!$B6)*'User Input Pricing'!F8*'User Input Pricing'!F9</f>
        <v>0</v>
      </c>
      <c r="C170" s="209">
        <f>(Traffic!$G26*Assumptions!$B6)*'User Input Pricing'!G8*'User Input Pricing'!G9</f>
        <v>1303.5714285714287</v>
      </c>
      <c r="D170" s="209">
        <f>(Traffic!$G26*Assumptions!$B6)*'User Input Pricing'!H8*'User Input Pricing'!H9</f>
        <v>1303.5714285714287</v>
      </c>
      <c r="E170" s="209">
        <f>(Traffic!$G26*Assumptions!$B6)*'User Input Pricing'!I8*'User Input Pricing'!I9</f>
        <v>1303.5714285714287</v>
      </c>
      <c r="F170" s="209">
        <f>(Traffic!$G26*Assumptions!$B6)*'User Input Pricing'!J8*'User Input Pricing'!J9</f>
        <v>1303.5714285714287</v>
      </c>
      <c r="G170" s="209">
        <f>(Traffic!$G26*Assumptions!$B6)*'User Input Pricing'!K8*'User Input Pricing'!K9</f>
        <v>1303.5714285714287</v>
      </c>
      <c r="H170" s="209">
        <f>(Traffic!$G26*Assumptions!$B6)*'User Input Pricing'!L8*'User Input Pricing'!L9</f>
        <v>1303.5714285714287</v>
      </c>
      <c r="I170" s="209">
        <f>(Traffic!$G26*Assumptions!$B6)*'User Input Pricing'!M8*'User Input Pricing'!M9</f>
        <v>1303.5714285714287</v>
      </c>
      <c r="J170" s="99"/>
      <c r="K170" s="209">
        <f t="shared" si="66"/>
        <v>3910.7142857142862</v>
      </c>
      <c r="L170" s="209">
        <f t="shared" si="67"/>
        <v>5214.2857142857147</v>
      </c>
      <c r="M170" s="151"/>
    </row>
    <row r="171" spans="1:13">
      <c r="A171" s="113" t="str">
        <f t="shared" si="65"/>
        <v>Banner Ads (Online)</v>
      </c>
      <c r="B171" s="209">
        <f>(Traffic!$G36*Assumptions!$B6)*'User Input Pricing'!F8*'User Input Pricing'!F9</f>
        <v>0</v>
      </c>
      <c r="C171" s="209">
        <f>(Traffic!$G36*Assumptions!$B6)*'User Input Pricing'!G8*'User Input Pricing'!G9</f>
        <v>6517.8571428571431</v>
      </c>
      <c r="D171" s="209">
        <f>(Traffic!$G36*Assumptions!$B6)*'User Input Pricing'!H8*'User Input Pricing'!H9</f>
        <v>6517.8571428571431</v>
      </c>
      <c r="E171" s="209">
        <f>(Traffic!$G36*Assumptions!$B6)*'User Input Pricing'!I8*'User Input Pricing'!I9</f>
        <v>6517.8571428571431</v>
      </c>
      <c r="F171" s="209">
        <f>(Traffic!$G36*Assumptions!$B6)*'User Input Pricing'!J8*'User Input Pricing'!J9</f>
        <v>6517.8571428571431</v>
      </c>
      <c r="G171" s="209">
        <f>(Traffic!$G36*Assumptions!$B6)*'User Input Pricing'!K8*'User Input Pricing'!K9</f>
        <v>6517.8571428571431</v>
      </c>
      <c r="H171" s="209">
        <f>(Traffic!$G36*Assumptions!$B6)*'User Input Pricing'!L8*'User Input Pricing'!L9</f>
        <v>6517.8571428571431</v>
      </c>
      <c r="I171" s="209">
        <f>(Traffic!$G36*Assumptions!$B6)*'User Input Pricing'!M8*'User Input Pricing'!M9</f>
        <v>6517.8571428571431</v>
      </c>
      <c r="J171" s="99"/>
      <c r="K171" s="209">
        <f t="shared" si="66"/>
        <v>19553.571428571428</v>
      </c>
      <c r="L171" s="209">
        <f t="shared" si="67"/>
        <v>26071.428571428572</v>
      </c>
      <c r="M171" s="151"/>
    </row>
    <row r="172" spans="1:13">
      <c r="A172" s="113" t="str">
        <f t="shared" si="65"/>
        <v>Social Network Ads</v>
      </c>
      <c r="B172" s="209">
        <f>(Traffic!$G46*Assumptions!$B6)*'User Input Pricing'!F8*'User Input Pricing'!F9</f>
        <v>0</v>
      </c>
      <c r="C172" s="209">
        <f>(Traffic!$G46*Assumptions!$B6)*'User Input Pricing'!G8*'User Input Pricing'!G9</f>
        <v>10428.571428571429</v>
      </c>
      <c r="D172" s="209">
        <f>(Traffic!$G46*Assumptions!$B6)*'User Input Pricing'!H8*'User Input Pricing'!H9</f>
        <v>10428.571428571429</v>
      </c>
      <c r="E172" s="209">
        <f>(Traffic!$G46*Assumptions!$B6)*'User Input Pricing'!I8*'User Input Pricing'!I9</f>
        <v>10428.571428571429</v>
      </c>
      <c r="F172" s="209">
        <f>(Traffic!$G46*Assumptions!$B6)*'User Input Pricing'!J8*'User Input Pricing'!J9</f>
        <v>10428.571428571429</v>
      </c>
      <c r="G172" s="209">
        <f>(Traffic!$G46*Assumptions!$B6)*'User Input Pricing'!K8*'User Input Pricing'!K9</f>
        <v>10428.571428571429</v>
      </c>
      <c r="H172" s="209">
        <f>(Traffic!$G46*Assumptions!$B6)*'User Input Pricing'!L8*'User Input Pricing'!L9</f>
        <v>10428.571428571429</v>
      </c>
      <c r="I172" s="209">
        <f>(Traffic!$G46*Assumptions!$B6)*'User Input Pricing'!M8*'User Input Pricing'!M9</f>
        <v>10428.571428571429</v>
      </c>
      <c r="J172" s="99"/>
      <c r="K172" s="209">
        <f t="shared" si="66"/>
        <v>31285.71428571429</v>
      </c>
      <c r="L172" s="209">
        <f t="shared" si="67"/>
        <v>41714.285714285717</v>
      </c>
      <c r="M172" s="151"/>
    </row>
    <row r="173" spans="1:13">
      <c r="A173" s="173" t="str">
        <f t="shared" si="65"/>
        <v>Smartphone (Apps) Ads</v>
      </c>
      <c r="B173" s="209">
        <f>(Traffic!$G56*Assumptions!$B6)*'User Input Pricing'!F8*'User Input Pricing'!F9</f>
        <v>0</v>
      </c>
      <c r="C173" s="209">
        <f>(Traffic!$G56*Assumptions!$B6)*'User Input Pricing'!G8*'User Input Pricing'!G9</f>
        <v>104285.71428571429</v>
      </c>
      <c r="D173" s="209">
        <f>(Traffic!$G56*Assumptions!$B6)*'User Input Pricing'!H8*'User Input Pricing'!H9</f>
        <v>104285.71428571429</v>
      </c>
      <c r="E173" s="209">
        <f>(Traffic!$G56*Assumptions!$B6)*'User Input Pricing'!I8*'User Input Pricing'!I9</f>
        <v>104285.71428571429</v>
      </c>
      <c r="F173" s="209">
        <f>(Traffic!$G56*Assumptions!$B6)*'User Input Pricing'!J8*'User Input Pricing'!J9</f>
        <v>104285.71428571429</v>
      </c>
      <c r="G173" s="209">
        <f>(Traffic!$G56*Assumptions!$B6)*'User Input Pricing'!K8*'User Input Pricing'!K9</f>
        <v>104285.71428571429</v>
      </c>
      <c r="H173" s="209">
        <f>(Traffic!$G56*Assumptions!$B6)*'User Input Pricing'!L8*'User Input Pricing'!L9</f>
        <v>104285.71428571429</v>
      </c>
      <c r="I173" s="209">
        <f>(Traffic!$G56*Assumptions!$B6)*'User Input Pricing'!M8*'User Input Pricing'!M9</f>
        <v>104285.71428571429</v>
      </c>
      <c r="J173" s="99"/>
      <c r="K173" s="209">
        <f>SUM(B173:E173)</f>
        <v>312857.14285714284</v>
      </c>
      <c r="L173" s="209">
        <f>SUM(F173:I173)</f>
        <v>417142.85714285716</v>
      </c>
      <c r="M173" s="151"/>
    </row>
    <row r="174" spans="1:13" ht="15.75" thickBot="1">
      <c r="A174" s="173" t="str">
        <f t="shared" si="65"/>
        <v>IPTV Ads</v>
      </c>
      <c r="B174" s="212">
        <f>(Traffic!$G66*Assumptions!$B6)*'User Input Pricing'!F8*'User Input Pricing'!F9</f>
        <v>0</v>
      </c>
      <c r="C174" s="212">
        <f>(Traffic!$G66*Assumptions!$B6)*'User Input Pricing'!G8*'User Input Pricing'!G9</f>
        <v>65178.571428571435</v>
      </c>
      <c r="D174" s="212">
        <f>(Traffic!$G66*Assumptions!$B6)*'User Input Pricing'!H8*'User Input Pricing'!H9</f>
        <v>65178.571428571435</v>
      </c>
      <c r="E174" s="212">
        <f>(Traffic!$G66*Assumptions!$B6)*'User Input Pricing'!I8*'User Input Pricing'!I9</f>
        <v>65178.571428571435</v>
      </c>
      <c r="F174" s="212">
        <f>(Traffic!$G66*Assumptions!$B6)*'User Input Pricing'!J8*'User Input Pricing'!J9</f>
        <v>65178.571428571435</v>
      </c>
      <c r="G174" s="212">
        <f>(Traffic!$G66*Assumptions!$B6)*'User Input Pricing'!K8*'User Input Pricing'!K9</f>
        <v>65178.571428571435</v>
      </c>
      <c r="H174" s="212">
        <f>(Traffic!$G66*Assumptions!$B6)*'User Input Pricing'!L8*'User Input Pricing'!L9</f>
        <v>65178.571428571435</v>
      </c>
      <c r="I174" s="212">
        <f>(Traffic!$G66*Assumptions!$B6)*'User Input Pricing'!M8*'User Input Pricing'!M9</f>
        <v>65178.571428571435</v>
      </c>
      <c r="J174" s="99"/>
      <c r="K174" s="212">
        <f t="shared" si="66"/>
        <v>195535.71428571432</v>
      </c>
      <c r="L174" s="280">
        <f t="shared" si="67"/>
        <v>260714.28571428574</v>
      </c>
      <c r="M174" s="151"/>
    </row>
    <row r="175" spans="1:13" ht="15.75" thickTop="1">
      <c r="A175" s="174" t="s">
        <v>77</v>
      </c>
      <c r="B175" s="75">
        <f>SUM(B168:B173)</f>
        <v>0</v>
      </c>
      <c r="C175" s="75">
        <f t="shared" ref="C175:I175" si="68">SUM(C168:C173)</f>
        <v>254848.21428571426</v>
      </c>
      <c r="D175" s="75">
        <f t="shared" si="68"/>
        <v>254848.21428571426</v>
      </c>
      <c r="E175" s="75">
        <f t="shared" si="68"/>
        <v>254848.21428571426</v>
      </c>
      <c r="F175" s="75">
        <f t="shared" si="68"/>
        <v>254848.21428571426</v>
      </c>
      <c r="G175" s="75">
        <f t="shared" si="68"/>
        <v>254848.21428571426</v>
      </c>
      <c r="H175" s="75">
        <f t="shared" si="68"/>
        <v>254848.21428571426</v>
      </c>
      <c r="I175" s="75">
        <f t="shared" si="68"/>
        <v>254848.21428571426</v>
      </c>
      <c r="J175" s="108"/>
      <c r="K175" s="75">
        <f t="shared" si="66"/>
        <v>764544.64285714272</v>
      </c>
      <c r="L175" s="75">
        <f t="shared" si="67"/>
        <v>1019392.857142857</v>
      </c>
      <c r="M175" s="151"/>
    </row>
    <row r="176" spans="1:13">
      <c r="A176" s="11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151"/>
    </row>
    <row r="177" spans="1:13">
      <c r="A177" s="112" t="s">
        <v>34</v>
      </c>
      <c r="B177" s="209">
        <f>(B166*$B3*Assumptions!$B3*Assumptions!$B5)*'User Input Pricing'!F8</f>
        <v>0</v>
      </c>
      <c r="C177" s="209">
        <f>(C166*$B3*Assumptions!$B3*Assumptions!$B5)*'User Input Pricing'!G8</f>
        <v>49535.71428571429</v>
      </c>
      <c r="D177" s="209">
        <f>(D166*$B3*Assumptions!$B3*Assumptions!$B5)*'User Input Pricing'!H8</f>
        <v>49535.71428571429</v>
      </c>
      <c r="E177" s="209">
        <f>(E166*$B3*Assumptions!$B3*Assumptions!$B5)*'User Input Pricing'!I8</f>
        <v>49535.71428571429</v>
      </c>
      <c r="F177" s="209">
        <f>(F166*$B3*Assumptions!$B3*Assumptions!$B5)*'User Input Pricing'!J8</f>
        <v>49535.71428571429</v>
      </c>
      <c r="G177" s="209">
        <f>(G166*$B3*Assumptions!$B3*Assumptions!$B5)*'User Input Pricing'!K8</f>
        <v>49535.71428571429</v>
      </c>
      <c r="H177" s="209">
        <f>(H166*$B3*Assumptions!$B3*Assumptions!$B5)*'User Input Pricing'!L8</f>
        <v>49535.71428571429</v>
      </c>
      <c r="I177" s="209">
        <f>(I166*$B3*Assumptions!$B3*Assumptions!$B5)*'User Input Pricing'!M8</f>
        <v>49535.71428571429</v>
      </c>
      <c r="J177" s="99"/>
      <c r="K177" s="209">
        <f>SUM(B177:E177)</f>
        <v>148607.14285714287</v>
      </c>
      <c r="L177" s="209">
        <f>SUM(F177:I177)</f>
        <v>198142.85714285716</v>
      </c>
      <c r="M177" s="151"/>
    </row>
    <row r="178" spans="1:13" ht="15.75" thickBot="1">
      <c r="A178" s="173" t="s">
        <v>64</v>
      </c>
      <c r="B178" s="212">
        <f>(45*3*B166)*'User Input Pricing'!F8</f>
        <v>0</v>
      </c>
      <c r="C178" s="212">
        <f>(45*3*C166)*'User Input Pricing'!G8</f>
        <v>977.14285714285711</v>
      </c>
      <c r="D178" s="212">
        <f>(45*3*D166)*'User Input Pricing'!H8</f>
        <v>977.14285714285711</v>
      </c>
      <c r="E178" s="212">
        <f>(45*3*E166)*'User Input Pricing'!I8</f>
        <v>977.14285714285711</v>
      </c>
      <c r="F178" s="212">
        <f>(45*3*F166)*'User Input Pricing'!J8</f>
        <v>977.14285714285711</v>
      </c>
      <c r="G178" s="212">
        <f>(45*3*G166)*'User Input Pricing'!K8</f>
        <v>977.14285714285711</v>
      </c>
      <c r="H178" s="212">
        <f>(45*3*H166)*'User Input Pricing'!L8</f>
        <v>977.14285714285711</v>
      </c>
      <c r="I178" s="212">
        <f>(45*3*I166)*'User Input Pricing'!M8</f>
        <v>977.14285714285711</v>
      </c>
      <c r="J178" s="99"/>
      <c r="K178" s="212">
        <f>SUM(B178:E178)</f>
        <v>2931.4285714285716</v>
      </c>
      <c r="L178" s="212">
        <f>SUM(F178:I178)</f>
        <v>3908.5714285714284</v>
      </c>
      <c r="M178" s="151"/>
    </row>
    <row r="179" spans="1:13" ht="15.75" thickTop="1">
      <c r="A179" s="174" t="s">
        <v>82</v>
      </c>
      <c r="B179" s="75">
        <f>SUM(B177:B178)</f>
        <v>0</v>
      </c>
      <c r="C179" s="75">
        <f t="shared" ref="C179:I179" si="69">SUM(C177:C178)</f>
        <v>50512.857142857145</v>
      </c>
      <c r="D179" s="75">
        <f t="shared" si="69"/>
        <v>50512.857142857145</v>
      </c>
      <c r="E179" s="75">
        <f t="shared" si="69"/>
        <v>50512.857142857145</v>
      </c>
      <c r="F179" s="75">
        <f t="shared" si="69"/>
        <v>50512.857142857145</v>
      </c>
      <c r="G179" s="75">
        <f t="shared" si="69"/>
        <v>50512.857142857145</v>
      </c>
      <c r="H179" s="75">
        <f t="shared" si="69"/>
        <v>50512.857142857145</v>
      </c>
      <c r="I179" s="75">
        <f t="shared" si="69"/>
        <v>50512.857142857145</v>
      </c>
      <c r="J179" s="108"/>
      <c r="K179" s="75">
        <f>SUM(B179:E179)</f>
        <v>151538.57142857142</v>
      </c>
      <c r="L179" s="75">
        <f>SUM(F179:I179)</f>
        <v>202051.42857142858</v>
      </c>
      <c r="M179" s="151"/>
    </row>
    <row r="180" spans="1:13">
      <c r="A180" s="174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151"/>
    </row>
    <row r="181" spans="1:13" ht="15.75" thickBot="1">
      <c r="A181" s="175" t="s">
        <v>83</v>
      </c>
      <c r="B181" s="212">
        <f>($B4*Conversions!B25)*'User Input Pricing'!F8</f>
        <v>0</v>
      </c>
      <c r="C181" s="212">
        <f>($B4*Conversions!C25)*'User Input Pricing'!G8</f>
        <v>2952.5892857142853</v>
      </c>
      <c r="D181" s="212">
        <f>($B4*Conversions!D25)*'User Input Pricing'!H8</f>
        <v>2952.5892857142853</v>
      </c>
      <c r="E181" s="212">
        <f>($B4*Conversions!E25)*'User Input Pricing'!I8</f>
        <v>2952.5892857142853</v>
      </c>
      <c r="F181" s="212">
        <f>($B4*Conversions!F25)*'User Input Pricing'!J8</f>
        <v>2952.5892857142853</v>
      </c>
      <c r="G181" s="212">
        <f>($B4*Conversions!G25)*'User Input Pricing'!K8</f>
        <v>2952.5892857142853</v>
      </c>
      <c r="H181" s="212">
        <f>($B4*Conversions!H25)*'User Input Pricing'!L8</f>
        <v>2952.5892857142853</v>
      </c>
      <c r="I181" s="212">
        <f>($B4*Conversions!I25)*'User Input Pricing'!M8</f>
        <v>2952.5892857142853</v>
      </c>
      <c r="J181" s="99"/>
      <c r="K181" s="212">
        <f>SUM(B181:E181)</f>
        <v>8857.7678571428551</v>
      </c>
      <c r="L181" s="212">
        <f>SUM(F181:I181)</f>
        <v>11810.357142857141</v>
      </c>
      <c r="M181" s="151"/>
    </row>
    <row r="182" spans="1:13" ht="15.75" thickTop="1">
      <c r="A182" s="174" t="s">
        <v>84</v>
      </c>
      <c r="B182" s="75">
        <f>B181</f>
        <v>0</v>
      </c>
      <c r="C182" s="75">
        <f t="shared" ref="C182:I182" si="70">C181</f>
        <v>2952.5892857142853</v>
      </c>
      <c r="D182" s="75">
        <f t="shared" si="70"/>
        <v>2952.5892857142853</v>
      </c>
      <c r="E182" s="75">
        <f t="shared" si="70"/>
        <v>2952.5892857142853</v>
      </c>
      <c r="F182" s="75">
        <f t="shared" si="70"/>
        <v>2952.5892857142853</v>
      </c>
      <c r="G182" s="75">
        <f t="shared" si="70"/>
        <v>2952.5892857142853</v>
      </c>
      <c r="H182" s="75">
        <f t="shared" si="70"/>
        <v>2952.5892857142853</v>
      </c>
      <c r="I182" s="75">
        <f t="shared" si="70"/>
        <v>2952.5892857142853</v>
      </c>
      <c r="J182" s="108"/>
      <c r="K182" s="75">
        <f>SUM(B182:E182)</f>
        <v>8857.7678571428551</v>
      </c>
      <c r="L182" s="75">
        <f>SUM(F182:I182)</f>
        <v>11810.357142857141</v>
      </c>
      <c r="M182" s="151"/>
    </row>
    <row r="183" spans="1:13">
      <c r="A183" s="113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226"/>
      <c r="M183" s="134"/>
    </row>
    <row r="184" spans="1:13">
      <c r="A184" s="114" t="s">
        <v>78</v>
      </c>
      <c r="B184" s="233">
        <f t="shared" ref="B184:I184" si="71">SUM(B175+B179+B182)</f>
        <v>0</v>
      </c>
      <c r="C184" s="233">
        <f t="shared" si="71"/>
        <v>308313.66071428568</v>
      </c>
      <c r="D184" s="233">
        <f t="shared" si="71"/>
        <v>308313.66071428568</v>
      </c>
      <c r="E184" s="233">
        <f t="shared" si="71"/>
        <v>308313.66071428568</v>
      </c>
      <c r="F184" s="233">
        <f t="shared" si="71"/>
        <v>308313.66071428568</v>
      </c>
      <c r="G184" s="233">
        <f t="shared" si="71"/>
        <v>308313.66071428568</v>
      </c>
      <c r="H184" s="233">
        <f t="shared" si="71"/>
        <v>308313.66071428568</v>
      </c>
      <c r="I184" s="233">
        <f t="shared" si="71"/>
        <v>308313.66071428568</v>
      </c>
      <c r="J184" s="234"/>
      <c r="K184" s="233">
        <f>SUM(B184:E184)</f>
        <v>924940.98214285704</v>
      </c>
      <c r="L184" s="235">
        <f>SUM(F184:I184)</f>
        <v>1233254.6428571427</v>
      </c>
      <c r="M184" s="134"/>
    </row>
    <row r="186" spans="1:13">
      <c r="A186" s="117" t="str">
        <f>'User Input Traffic'!I4</f>
        <v>Sky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8"/>
      <c r="M186" s="134"/>
    </row>
    <row r="187" spans="1:13">
      <c r="A187" s="179" t="s">
        <v>2</v>
      </c>
      <c r="B187" s="67" t="s">
        <v>3</v>
      </c>
      <c r="C187" s="67" t="s">
        <v>4</v>
      </c>
      <c r="D187" s="67" t="s">
        <v>5</v>
      </c>
      <c r="E187" s="67" t="s">
        <v>6</v>
      </c>
      <c r="F187" s="67" t="s">
        <v>3</v>
      </c>
      <c r="G187" s="67" t="s">
        <v>4</v>
      </c>
      <c r="H187" s="67" t="s">
        <v>5</v>
      </c>
      <c r="I187" s="67" t="s">
        <v>6</v>
      </c>
      <c r="J187" s="100"/>
      <c r="K187" s="68" t="s">
        <v>23</v>
      </c>
      <c r="L187" s="180" t="s">
        <v>24</v>
      </c>
      <c r="M187" s="134"/>
    </row>
    <row r="188" spans="1:13">
      <c r="A188" s="113" t="s">
        <v>25</v>
      </c>
      <c r="B188" s="209">
        <f>Conversions!B152</f>
        <v>0</v>
      </c>
      <c r="C188" s="209">
        <f>Conversions!C152</f>
        <v>20.622222222222224</v>
      </c>
      <c r="D188" s="209">
        <f>Conversions!D152</f>
        <v>20.622222222222224</v>
      </c>
      <c r="E188" s="209">
        <f>Conversions!E152</f>
        <v>20.622222222222224</v>
      </c>
      <c r="F188" s="209">
        <f>Conversions!F152</f>
        <v>20.622222222222224</v>
      </c>
      <c r="G188" s="209">
        <f>Conversions!G152</f>
        <v>20.622222222222224</v>
      </c>
      <c r="H188" s="209">
        <f>Conversions!H152</f>
        <v>20.622222222222224</v>
      </c>
      <c r="I188" s="209">
        <f>Conversions!I152</f>
        <v>20.622222222222224</v>
      </c>
      <c r="J188" s="229"/>
      <c r="K188" s="230"/>
      <c r="L188" s="231"/>
      <c r="M188" s="134"/>
    </row>
    <row r="189" spans="1:13">
      <c r="A189" s="113"/>
      <c r="B189" s="209"/>
      <c r="C189" s="209"/>
      <c r="D189" s="209"/>
      <c r="E189" s="209"/>
      <c r="F189" s="209"/>
      <c r="G189" s="209"/>
      <c r="H189" s="209"/>
      <c r="I189" s="209"/>
      <c r="J189" s="229"/>
      <c r="K189" s="230"/>
      <c r="L189" s="231"/>
      <c r="M189" s="134"/>
    </row>
    <row r="190" spans="1:13">
      <c r="A190" s="113" t="str">
        <f t="shared" ref="A190:A196" si="72">A9</f>
        <v>Paid Search</v>
      </c>
      <c r="B190" s="209">
        <f>(Traffic!$K6*Assumptions!$B6)*'User Input Pricing'!F51*'User Input Pricing'!F52</f>
        <v>0</v>
      </c>
      <c r="C190" s="209">
        <f>(Traffic!$K6*Assumptions!$B6)*'User Input Pricing'!G51*'User Input Pricing'!G52</f>
        <v>2607142.8571428573</v>
      </c>
      <c r="D190" s="209">
        <f>(Traffic!$K6*Assumptions!$B6)*'User Input Pricing'!H51*'User Input Pricing'!H52</f>
        <v>2607142.8571428573</v>
      </c>
      <c r="E190" s="209">
        <f>(Traffic!$K6*Assumptions!$B6)*'User Input Pricing'!I51*'User Input Pricing'!I52</f>
        <v>2607142.8571428573</v>
      </c>
      <c r="F190" s="209">
        <f>(Traffic!$K6*Assumptions!$B6)*'User Input Pricing'!J51*'User Input Pricing'!J52</f>
        <v>2607142.8571428573</v>
      </c>
      <c r="G190" s="209">
        <f>(Traffic!$K6*Assumptions!$B6)*'User Input Pricing'!K51*'User Input Pricing'!K52</f>
        <v>2607142.8571428573</v>
      </c>
      <c r="H190" s="209">
        <f>(Traffic!$K6*Assumptions!$B6)*'User Input Pricing'!L51*'User Input Pricing'!L52</f>
        <v>2607142.8571428573</v>
      </c>
      <c r="I190" s="209">
        <f>(Traffic!$K6*Assumptions!$B6)*'User Input Pricing'!M51*'User Input Pricing'!M52</f>
        <v>2607142.8571428573</v>
      </c>
      <c r="J190" s="99"/>
      <c r="K190" s="209">
        <f t="shared" ref="K190:K197" si="73">SUM(B190:E190)</f>
        <v>7821428.5714285718</v>
      </c>
      <c r="L190" s="209">
        <f t="shared" ref="L190:L197" si="74">SUM(F190:I190)</f>
        <v>10428571.428571429</v>
      </c>
      <c r="M190" s="151"/>
    </row>
    <row r="191" spans="1:13">
      <c r="A191" s="183" t="str">
        <f t="shared" si="72"/>
        <v>Natural Search</v>
      </c>
      <c r="B191" s="209">
        <f>(Traffic!$K16*Assumptions!$B6)*'User Input Pricing'!F51*'User Input Pricing'!F52</f>
        <v>0</v>
      </c>
      <c r="C191" s="209">
        <f>(Traffic!$K16*Assumptions!$B6)*'User Input Pricing'!G51*'User Input Pricing'!G52</f>
        <v>3258.9285714285716</v>
      </c>
      <c r="D191" s="209">
        <f>(Traffic!$K16*Assumptions!$B6)*'User Input Pricing'!H51*'User Input Pricing'!H52</f>
        <v>3258.9285714285716</v>
      </c>
      <c r="E191" s="209">
        <f>(Traffic!$K16*Assumptions!$B6)*'User Input Pricing'!I51*'User Input Pricing'!I52</f>
        <v>3258.9285714285716</v>
      </c>
      <c r="F191" s="209">
        <f>(Traffic!$K16*Assumptions!$B6)*'User Input Pricing'!J51*'User Input Pricing'!J52</f>
        <v>3258.9285714285716</v>
      </c>
      <c r="G191" s="209">
        <f>(Traffic!$K16*Assumptions!$B6)*'User Input Pricing'!K51*'User Input Pricing'!K52</f>
        <v>3258.9285714285716</v>
      </c>
      <c r="H191" s="209">
        <f>(Traffic!$K16*Assumptions!$B6)*'User Input Pricing'!L51*'User Input Pricing'!L52</f>
        <v>3258.9285714285716</v>
      </c>
      <c r="I191" s="209">
        <f>(Traffic!$K16*Assumptions!$B6)*'User Input Pricing'!M51*'User Input Pricing'!M52</f>
        <v>3258.9285714285716</v>
      </c>
      <c r="J191" s="99"/>
      <c r="K191" s="209">
        <f t="shared" si="73"/>
        <v>9776.7857142857138</v>
      </c>
      <c r="L191" s="209">
        <f t="shared" si="74"/>
        <v>13035.714285714286</v>
      </c>
      <c r="M191" s="151"/>
    </row>
    <row r="192" spans="1:13">
      <c r="A192" s="113" t="str">
        <f t="shared" si="72"/>
        <v>E-mails</v>
      </c>
      <c r="B192" s="209">
        <f>(Traffic!$K26*Assumptions!$B6)*'User Input Pricing'!F51*'User Input Pricing'!F52</f>
        <v>0</v>
      </c>
      <c r="C192" s="209">
        <f>(Traffic!$K26*Assumptions!$B6)*'User Input Pricing'!G51*'User Input Pricing'!G52</f>
        <v>6517.8571428571431</v>
      </c>
      <c r="D192" s="209">
        <f>(Traffic!$K26*Assumptions!$B6)*'User Input Pricing'!H51*'User Input Pricing'!H52</f>
        <v>6517.8571428571431</v>
      </c>
      <c r="E192" s="209">
        <f>(Traffic!$K26*Assumptions!$B6)*'User Input Pricing'!I51*'User Input Pricing'!I52</f>
        <v>6517.8571428571431</v>
      </c>
      <c r="F192" s="209">
        <f>(Traffic!$K26*Assumptions!$B6)*'User Input Pricing'!J51*'User Input Pricing'!J52</f>
        <v>6517.8571428571431</v>
      </c>
      <c r="G192" s="209">
        <f>(Traffic!$K26*Assumptions!$B6)*'User Input Pricing'!K51*'User Input Pricing'!K52</f>
        <v>6517.8571428571431</v>
      </c>
      <c r="H192" s="209">
        <f>(Traffic!$K26*Assumptions!$B6)*'User Input Pricing'!L51*'User Input Pricing'!L52</f>
        <v>6517.8571428571431</v>
      </c>
      <c r="I192" s="209">
        <f>(Traffic!$K26*Assumptions!$B6)*'User Input Pricing'!M51*'User Input Pricing'!M52</f>
        <v>6517.8571428571431</v>
      </c>
      <c r="J192" s="99"/>
      <c r="K192" s="209">
        <f t="shared" si="73"/>
        <v>19553.571428571428</v>
      </c>
      <c r="L192" s="209">
        <f t="shared" si="74"/>
        <v>26071.428571428572</v>
      </c>
      <c r="M192" s="151"/>
    </row>
    <row r="193" spans="1:13">
      <c r="A193" s="113" t="str">
        <f t="shared" si="72"/>
        <v>Banner Ads (Online)</v>
      </c>
      <c r="B193" s="209">
        <f>(Traffic!$K36*Assumptions!$B6)*'User Input Pricing'!F51*'User Input Pricing'!F52</f>
        <v>0</v>
      </c>
      <c r="C193" s="209">
        <f>(Traffic!$K36*Assumptions!$B6)*'User Input Pricing'!G51*'User Input Pricing'!G52</f>
        <v>26071.428571428572</v>
      </c>
      <c r="D193" s="209">
        <f>(Traffic!$K36*Assumptions!$B6)*'User Input Pricing'!H51*'User Input Pricing'!H52</f>
        <v>26071.428571428572</v>
      </c>
      <c r="E193" s="209">
        <f>(Traffic!$K36*Assumptions!$B6)*'User Input Pricing'!I51*'User Input Pricing'!I52</f>
        <v>26071.428571428572</v>
      </c>
      <c r="F193" s="209">
        <f>(Traffic!$K36*Assumptions!$B6)*'User Input Pricing'!J51*'User Input Pricing'!J52</f>
        <v>26071.428571428572</v>
      </c>
      <c r="G193" s="209">
        <f>(Traffic!$K36*Assumptions!$B6)*'User Input Pricing'!K51*'User Input Pricing'!K52</f>
        <v>26071.428571428572</v>
      </c>
      <c r="H193" s="209">
        <f>(Traffic!$K36*Assumptions!$B6)*'User Input Pricing'!L51*'User Input Pricing'!L52</f>
        <v>26071.428571428572</v>
      </c>
      <c r="I193" s="209">
        <f>(Traffic!$K36*Assumptions!$B6)*'User Input Pricing'!M51*'User Input Pricing'!M52</f>
        <v>26071.428571428572</v>
      </c>
      <c r="J193" s="99"/>
      <c r="K193" s="209">
        <f t="shared" si="73"/>
        <v>78214.28571428571</v>
      </c>
      <c r="L193" s="209">
        <f t="shared" si="74"/>
        <v>104285.71428571429</v>
      </c>
      <c r="M193" s="151"/>
    </row>
    <row r="194" spans="1:13">
      <c r="A194" s="113" t="str">
        <f t="shared" si="72"/>
        <v>Social Network Ads</v>
      </c>
      <c r="B194" s="209">
        <f>(Traffic!$K46*Assumptions!$B6)*'User Input Pricing'!F51*'User Input Pricing'!F52</f>
        <v>0</v>
      </c>
      <c r="C194" s="209">
        <f>(Traffic!$K46*Assumptions!$B6)*'User Input Pricing'!G51*'User Input Pricing'!G52</f>
        <v>7821.4285714285716</v>
      </c>
      <c r="D194" s="209">
        <f>(Traffic!$K46*Assumptions!$B6)*'User Input Pricing'!H51*'User Input Pricing'!H52</f>
        <v>7821.4285714285716</v>
      </c>
      <c r="E194" s="209">
        <f>(Traffic!$K46*Assumptions!$B6)*'User Input Pricing'!I51*'User Input Pricing'!I52</f>
        <v>7821.4285714285716</v>
      </c>
      <c r="F194" s="209">
        <f>(Traffic!$K46*Assumptions!$B6)*'User Input Pricing'!J51*'User Input Pricing'!J52</f>
        <v>7821.4285714285716</v>
      </c>
      <c r="G194" s="209">
        <f>(Traffic!$K46*Assumptions!$B6)*'User Input Pricing'!K51*'User Input Pricing'!K52</f>
        <v>7821.4285714285716</v>
      </c>
      <c r="H194" s="209">
        <f>(Traffic!$K46*Assumptions!$B6)*'User Input Pricing'!L51*'User Input Pricing'!L52</f>
        <v>7821.4285714285716</v>
      </c>
      <c r="I194" s="209">
        <f>(Traffic!$K46*Assumptions!$B6)*'User Input Pricing'!M51*'User Input Pricing'!M52</f>
        <v>7821.4285714285716</v>
      </c>
      <c r="J194" s="99"/>
      <c r="K194" s="209">
        <f t="shared" si="73"/>
        <v>23464.285714285714</v>
      </c>
      <c r="L194" s="209">
        <f t="shared" si="74"/>
        <v>31285.714285714286</v>
      </c>
      <c r="M194" s="151"/>
    </row>
    <row r="195" spans="1:13">
      <c r="A195" s="173" t="str">
        <f t="shared" si="72"/>
        <v>Smartphone (Apps) Ads</v>
      </c>
      <c r="B195" s="209">
        <f>(Traffic!$K56*Assumptions!$B6)*'User Input Pricing'!F51*'User Input Pricing'!F52</f>
        <v>0</v>
      </c>
      <c r="C195" s="209">
        <f>(Traffic!$K56*Assumptions!$B6)*'User Input Pricing'!G51*'User Input Pricing'!G52</f>
        <v>156428.57142857145</v>
      </c>
      <c r="D195" s="209">
        <f>(Traffic!$K56*Assumptions!$B6)*'User Input Pricing'!H51*'User Input Pricing'!H52</f>
        <v>156428.57142857145</v>
      </c>
      <c r="E195" s="209">
        <f>(Traffic!$K56*Assumptions!$B6)*'User Input Pricing'!I51*'User Input Pricing'!I52</f>
        <v>156428.57142857145</v>
      </c>
      <c r="F195" s="209">
        <f>(Traffic!$K56*Assumptions!$B6)*'User Input Pricing'!J51*'User Input Pricing'!J52</f>
        <v>156428.57142857145</v>
      </c>
      <c r="G195" s="209">
        <f>(Traffic!$K56*Assumptions!$B6)*'User Input Pricing'!K51*'User Input Pricing'!K52</f>
        <v>156428.57142857145</v>
      </c>
      <c r="H195" s="209">
        <f>(Traffic!$K56*Assumptions!$B6)*'User Input Pricing'!L51*'User Input Pricing'!L52</f>
        <v>156428.57142857145</v>
      </c>
      <c r="I195" s="209">
        <f>(Traffic!$K56*Assumptions!$B6)*'User Input Pricing'!M51*'User Input Pricing'!M52</f>
        <v>156428.57142857145</v>
      </c>
      <c r="J195" s="99"/>
      <c r="K195" s="209">
        <f>SUM(B195:E195)</f>
        <v>469285.71428571432</v>
      </c>
      <c r="L195" s="209">
        <f>SUM(F195:I195)</f>
        <v>625714.2857142858</v>
      </c>
      <c r="M195" s="151"/>
    </row>
    <row r="196" spans="1:13" ht="15.75" thickBot="1">
      <c r="A196" s="173" t="str">
        <f t="shared" si="72"/>
        <v>IPTV Ads</v>
      </c>
      <c r="B196" s="212">
        <f>(Traffic!$K66*Assumptions!$B6)*'User Input Pricing'!F51*'User Input Pricing'!F52</f>
        <v>0</v>
      </c>
      <c r="C196" s="212">
        <f>(Traffic!$K66*Assumptions!$B6)*'User Input Pricing'!G51*'User Input Pricing'!G52</f>
        <v>65178.571428571435</v>
      </c>
      <c r="D196" s="212">
        <f>(Traffic!$K66*Assumptions!$B6)*'User Input Pricing'!H51*'User Input Pricing'!H52</f>
        <v>65178.571428571435</v>
      </c>
      <c r="E196" s="212">
        <f>(Traffic!$K66*Assumptions!$B6)*'User Input Pricing'!I51*'User Input Pricing'!I52</f>
        <v>65178.571428571435</v>
      </c>
      <c r="F196" s="212">
        <f>(Traffic!$K66*Assumptions!$B6)*'User Input Pricing'!J51*'User Input Pricing'!J52</f>
        <v>65178.571428571435</v>
      </c>
      <c r="G196" s="212">
        <f>(Traffic!$K66*Assumptions!$B6)*'User Input Pricing'!K51*'User Input Pricing'!K52</f>
        <v>65178.571428571435</v>
      </c>
      <c r="H196" s="212">
        <f>(Traffic!$K66*Assumptions!$B6)*'User Input Pricing'!L51*'User Input Pricing'!L52</f>
        <v>65178.571428571435</v>
      </c>
      <c r="I196" s="212">
        <f>(Traffic!$K66*Assumptions!$B6)*'User Input Pricing'!M51*'User Input Pricing'!M52</f>
        <v>65178.571428571435</v>
      </c>
      <c r="J196" s="99"/>
      <c r="K196" s="212">
        <f t="shared" si="73"/>
        <v>195535.71428571432</v>
      </c>
      <c r="L196" s="280">
        <f t="shared" si="74"/>
        <v>260714.28571428574</v>
      </c>
      <c r="M196" s="151"/>
    </row>
    <row r="197" spans="1:13" ht="15.75" thickTop="1">
      <c r="A197" s="174" t="s">
        <v>77</v>
      </c>
      <c r="B197" s="75">
        <f>SUM(B190:B196)</f>
        <v>0</v>
      </c>
      <c r="C197" s="75">
        <f t="shared" ref="C197:I197" si="75">SUM(C190:C196)</f>
        <v>2872419.6428571432</v>
      </c>
      <c r="D197" s="75">
        <f t="shared" si="75"/>
        <v>2872419.6428571432</v>
      </c>
      <c r="E197" s="75">
        <f t="shared" si="75"/>
        <v>2872419.6428571432</v>
      </c>
      <c r="F197" s="75">
        <f t="shared" si="75"/>
        <v>2872419.6428571432</v>
      </c>
      <c r="G197" s="75">
        <f t="shared" si="75"/>
        <v>2872419.6428571432</v>
      </c>
      <c r="H197" s="75">
        <f t="shared" si="75"/>
        <v>2872419.6428571432</v>
      </c>
      <c r="I197" s="75">
        <f t="shared" si="75"/>
        <v>2872419.6428571432</v>
      </c>
      <c r="J197" s="108"/>
      <c r="K197" s="75">
        <f t="shared" si="73"/>
        <v>8617258.9285714291</v>
      </c>
      <c r="L197" s="75">
        <f t="shared" si="74"/>
        <v>11489678.571428573</v>
      </c>
      <c r="M197" s="151"/>
    </row>
    <row r="198" spans="1:13">
      <c r="A198" s="11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151"/>
    </row>
    <row r="199" spans="1:13">
      <c r="A199" s="112" t="s">
        <v>34</v>
      </c>
      <c r="B199" s="209">
        <f>(B188*$B3*Assumptions!$B3*Assumptions!$B5)*'User Input Pricing'!F51</f>
        <v>0</v>
      </c>
      <c r="C199" s="209">
        <f>(C188*$B3*Assumptions!$B3*Assumptions!$B5)*'User Input Pricing'!G51</f>
        <v>141133.33333333334</v>
      </c>
      <c r="D199" s="209">
        <f>(D188*$B3*Assumptions!$B3*Assumptions!$B5)*'User Input Pricing'!H51</f>
        <v>141133.33333333334</v>
      </c>
      <c r="E199" s="209">
        <f>(E188*$B3*Assumptions!$B3*Assumptions!$B5)*'User Input Pricing'!I51</f>
        <v>141133.33333333334</v>
      </c>
      <c r="F199" s="209">
        <f>(F188*$B3*Assumptions!$B3*Assumptions!$B5)*'User Input Pricing'!J51</f>
        <v>141133.33333333334</v>
      </c>
      <c r="G199" s="209">
        <f>(G188*$B3*Assumptions!$B3*Assumptions!$B5)*'User Input Pricing'!K51</f>
        <v>141133.33333333334</v>
      </c>
      <c r="H199" s="209">
        <f>(H188*$B3*Assumptions!$B3*Assumptions!$B5)*'User Input Pricing'!L51</f>
        <v>141133.33333333334</v>
      </c>
      <c r="I199" s="209">
        <f>(I188*$B3*Assumptions!$B3*Assumptions!$B5)*'User Input Pricing'!M51</f>
        <v>141133.33333333334</v>
      </c>
      <c r="J199" s="99"/>
      <c r="K199" s="209">
        <f>SUM(B199:E199)</f>
        <v>423400</v>
      </c>
      <c r="L199" s="209">
        <f>SUM(F199:I199)</f>
        <v>564533.33333333337</v>
      </c>
      <c r="M199" s="151"/>
    </row>
    <row r="200" spans="1:13" ht="15.75" thickBot="1">
      <c r="A200" s="173" t="s">
        <v>64</v>
      </c>
      <c r="B200" s="212">
        <f>(45*3*B188)*'User Input Pricing'!F51</f>
        <v>0</v>
      </c>
      <c r="C200" s="212">
        <f>(45*3*C188)*'User Input Pricing'!G51</f>
        <v>2784</v>
      </c>
      <c r="D200" s="212">
        <f>(45*3*D188)*'User Input Pricing'!H51</f>
        <v>2784</v>
      </c>
      <c r="E200" s="212">
        <f>(45*3*E188)*'User Input Pricing'!I51</f>
        <v>2784</v>
      </c>
      <c r="F200" s="212">
        <f>(45*3*F188)*'User Input Pricing'!J51</f>
        <v>2784</v>
      </c>
      <c r="G200" s="212">
        <f>(45*3*G188)*'User Input Pricing'!K51</f>
        <v>2784</v>
      </c>
      <c r="H200" s="212">
        <f>(45*3*H188)*'User Input Pricing'!L51</f>
        <v>2784</v>
      </c>
      <c r="I200" s="212">
        <f>(45*3*I188)*'User Input Pricing'!M51</f>
        <v>2784</v>
      </c>
      <c r="J200" s="99"/>
      <c r="K200" s="212">
        <f>SUM(B200:E200)</f>
        <v>8352</v>
      </c>
      <c r="L200" s="212">
        <f>SUM(F200:I200)</f>
        <v>11136</v>
      </c>
      <c r="M200" s="151"/>
    </row>
    <row r="201" spans="1:13" ht="15.75" thickTop="1">
      <c r="A201" s="174" t="s">
        <v>82</v>
      </c>
      <c r="B201" s="75">
        <f>SUM(B199:B200)</f>
        <v>0</v>
      </c>
      <c r="C201" s="75">
        <f t="shared" ref="C201:I201" si="76">SUM(C199:C200)</f>
        <v>143917.33333333334</v>
      </c>
      <c r="D201" s="75">
        <f t="shared" si="76"/>
        <v>143917.33333333334</v>
      </c>
      <c r="E201" s="75">
        <f t="shared" si="76"/>
        <v>143917.33333333334</v>
      </c>
      <c r="F201" s="75">
        <f t="shared" si="76"/>
        <v>143917.33333333334</v>
      </c>
      <c r="G201" s="75">
        <f t="shared" si="76"/>
        <v>143917.33333333334</v>
      </c>
      <c r="H201" s="75">
        <f t="shared" si="76"/>
        <v>143917.33333333334</v>
      </c>
      <c r="I201" s="75">
        <f t="shared" si="76"/>
        <v>143917.33333333334</v>
      </c>
      <c r="J201" s="108"/>
      <c r="K201" s="75">
        <f>SUM(B201:E201)</f>
        <v>431752</v>
      </c>
      <c r="L201" s="75">
        <f>SUM(F201:I201)</f>
        <v>575669.33333333337</v>
      </c>
      <c r="M201" s="151"/>
    </row>
    <row r="202" spans="1:13">
      <c r="A202" s="174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151"/>
    </row>
    <row r="203" spans="1:13" ht="15.75" thickBot="1">
      <c r="A203" s="175" t="s">
        <v>83</v>
      </c>
      <c r="B203" s="212">
        <f>($B4*Conversions!B19)*'User Input Pricing'!F51</f>
        <v>0</v>
      </c>
      <c r="C203" s="212">
        <f>($B4*Conversions!C19)*'User Input Pricing'!G51</f>
        <v>7143.5714285714275</v>
      </c>
      <c r="D203" s="212">
        <f>($B4*Conversions!D19)*'User Input Pricing'!H51</f>
        <v>7143.5714285714275</v>
      </c>
      <c r="E203" s="212">
        <f>($B4*Conversions!E19)*'User Input Pricing'!I51</f>
        <v>7143.5714285714275</v>
      </c>
      <c r="F203" s="212">
        <f>($B4*Conversions!F19)*'User Input Pricing'!J51</f>
        <v>7143.5714285714275</v>
      </c>
      <c r="G203" s="212">
        <f>($B4*Conversions!G19)*'User Input Pricing'!K51</f>
        <v>7143.5714285714275</v>
      </c>
      <c r="H203" s="212">
        <f>($B4*Conversions!H19)*'User Input Pricing'!L51</f>
        <v>7143.5714285714275</v>
      </c>
      <c r="I203" s="212">
        <f>($B4*Conversions!I19)*'User Input Pricing'!M51</f>
        <v>7143.5714285714275</v>
      </c>
      <c r="J203" s="99"/>
      <c r="K203" s="212">
        <f>SUM(B203:E203)</f>
        <v>21430.714285714283</v>
      </c>
      <c r="L203" s="212">
        <f>SUM(F203:I203)</f>
        <v>28574.28571428571</v>
      </c>
      <c r="M203" s="151"/>
    </row>
    <row r="204" spans="1:13" ht="15.75" thickTop="1">
      <c r="A204" s="174" t="s">
        <v>84</v>
      </c>
      <c r="B204" s="75">
        <f>B203</f>
        <v>0</v>
      </c>
      <c r="C204" s="75">
        <f t="shared" ref="C204:I204" si="77">C203</f>
        <v>7143.5714285714275</v>
      </c>
      <c r="D204" s="75">
        <f t="shared" si="77"/>
        <v>7143.5714285714275</v>
      </c>
      <c r="E204" s="75">
        <f t="shared" si="77"/>
        <v>7143.5714285714275</v>
      </c>
      <c r="F204" s="75">
        <f t="shared" si="77"/>
        <v>7143.5714285714275</v>
      </c>
      <c r="G204" s="75">
        <f t="shared" si="77"/>
        <v>7143.5714285714275</v>
      </c>
      <c r="H204" s="75">
        <f t="shared" si="77"/>
        <v>7143.5714285714275</v>
      </c>
      <c r="I204" s="75">
        <f t="shared" si="77"/>
        <v>7143.5714285714275</v>
      </c>
      <c r="J204" s="108"/>
      <c r="K204" s="75">
        <f>SUM(B204:E204)</f>
        <v>21430.714285714283</v>
      </c>
      <c r="L204" s="75">
        <f>SUM(F204:I204)</f>
        <v>28574.28571428571</v>
      </c>
      <c r="M204" s="151"/>
    </row>
    <row r="205" spans="1:13">
      <c r="A205" s="113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226"/>
      <c r="M205" s="134"/>
    </row>
    <row r="206" spans="1:13">
      <c r="A206" s="114" t="s">
        <v>78</v>
      </c>
      <c r="B206" s="233">
        <f t="shared" ref="B206:I206" si="78">SUM(B197+B201+B204)</f>
        <v>0</v>
      </c>
      <c r="C206" s="233">
        <f t="shared" si="78"/>
        <v>3023480.547619048</v>
      </c>
      <c r="D206" s="233">
        <f t="shared" si="78"/>
        <v>3023480.547619048</v>
      </c>
      <c r="E206" s="233">
        <f t="shared" si="78"/>
        <v>3023480.547619048</v>
      </c>
      <c r="F206" s="233">
        <f t="shared" si="78"/>
        <v>3023480.547619048</v>
      </c>
      <c r="G206" s="233">
        <f t="shared" si="78"/>
        <v>3023480.547619048</v>
      </c>
      <c r="H206" s="233">
        <f t="shared" si="78"/>
        <v>3023480.547619048</v>
      </c>
      <c r="I206" s="233">
        <f t="shared" si="78"/>
        <v>3023480.547619048</v>
      </c>
      <c r="J206" s="234"/>
      <c r="K206" s="233">
        <f>SUM(B206:E206)</f>
        <v>9070441.6428571437</v>
      </c>
      <c r="L206" s="235">
        <f>SUM(F206:I206)</f>
        <v>12093922.190476192</v>
      </c>
      <c r="M206" s="134"/>
    </row>
    <row r="208" spans="1:13">
      <c r="A208" s="117" t="str">
        <f>'User Input Traffic'!J4</f>
        <v>BT</v>
      </c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8"/>
      <c r="M208" s="134"/>
    </row>
    <row r="209" spans="1:13">
      <c r="A209" s="179" t="s">
        <v>2</v>
      </c>
      <c r="B209" s="67" t="s">
        <v>3</v>
      </c>
      <c r="C209" s="67" t="s">
        <v>4</v>
      </c>
      <c r="D209" s="67" t="s">
        <v>5</v>
      </c>
      <c r="E209" s="67" t="s">
        <v>6</v>
      </c>
      <c r="F209" s="67" t="s">
        <v>3</v>
      </c>
      <c r="G209" s="67" t="s">
        <v>4</v>
      </c>
      <c r="H209" s="67" t="s">
        <v>5</v>
      </c>
      <c r="I209" s="67" t="s">
        <v>6</v>
      </c>
      <c r="J209" s="100"/>
      <c r="K209" s="68" t="s">
        <v>23</v>
      </c>
      <c r="L209" s="180" t="s">
        <v>24</v>
      </c>
      <c r="M209" s="134"/>
    </row>
    <row r="210" spans="1:13">
      <c r="A210" s="113" t="s">
        <v>25</v>
      </c>
      <c r="B210" s="209">
        <f>Conversions!B169</f>
        <v>0</v>
      </c>
      <c r="C210" s="209">
        <f>Conversions!C169</f>
        <v>0</v>
      </c>
      <c r="D210" s="209">
        <f>Conversions!D169</f>
        <v>0</v>
      </c>
      <c r="E210" s="209">
        <f>Conversions!E169</f>
        <v>0</v>
      </c>
      <c r="F210" s="209">
        <f>Conversions!F169</f>
        <v>0</v>
      </c>
      <c r="G210" s="209">
        <f>Conversions!G169</f>
        <v>0</v>
      </c>
      <c r="H210" s="209">
        <f>Conversions!H169</f>
        <v>0</v>
      </c>
      <c r="I210" s="209">
        <f>Conversions!I169</f>
        <v>0</v>
      </c>
      <c r="J210" s="229"/>
      <c r="K210" s="230"/>
      <c r="L210" s="231"/>
      <c r="M210" s="134"/>
    </row>
    <row r="211" spans="1:13">
      <c r="A211" s="113"/>
      <c r="B211" s="209"/>
      <c r="C211" s="209"/>
      <c r="D211" s="209"/>
      <c r="E211" s="209"/>
      <c r="F211" s="209"/>
      <c r="G211" s="209"/>
      <c r="H211" s="209"/>
      <c r="I211" s="209"/>
      <c r="J211" s="229"/>
      <c r="K211" s="230"/>
      <c r="L211" s="231"/>
      <c r="M211" s="134"/>
    </row>
    <row r="212" spans="1:13">
      <c r="A212" s="113" t="str">
        <f>A9</f>
        <v>Paid Search</v>
      </c>
      <c r="B212" s="209">
        <f>(Traffic!$L6*Assumptions!$B6)*'User Input Pricing'!F78*'User Input Pricing'!F79</f>
        <v>0</v>
      </c>
      <c r="C212" s="209">
        <f>(Traffic!$L6*Assumptions!$B6)*'User Input Pricing'!G78*'User Input Pricing'!G79</f>
        <v>0</v>
      </c>
      <c r="D212" s="209">
        <f>(Traffic!$L6*Assumptions!$B6)*'User Input Pricing'!H78*'User Input Pricing'!H79</f>
        <v>0</v>
      </c>
      <c r="E212" s="209">
        <f>(Traffic!$L6*Assumptions!$B6)*'User Input Pricing'!I78*'User Input Pricing'!I79</f>
        <v>0</v>
      </c>
      <c r="F212" s="209">
        <f>(Traffic!$L6*Assumptions!$B6)*'User Input Pricing'!J78*'User Input Pricing'!J79</f>
        <v>0</v>
      </c>
      <c r="G212" s="209">
        <f>(Traffic!$L6*Assumptions!$B6)*'User Input Pricing'!K78*'User Input Pricing'!K79</f>
        <v>0</v>
      </c>
      <c r="H212" s="209">
        <f>(Traffic!$L6*Assumptions!$B6)*'User Input Pricing'!L78*'User Input Pricing'!L79</f>
        <v>0</v>
      </c>
      <c r="I212" s="209">
        <f>(Traffic!$L6*Assumptions!$B6)*'User Input Pricing'!M78*'User Input Pricing'!M79</f>
        <v>0</v>
      </c>
      <c r="J212" s="99"/>
      <c r="K212" s="209">
        <f t="shared" ref="K212:K219" si="79">SUM(B212:E212)</f>
        <v>0</v>
      </c>
      <c r="L212" s="209">
        <f t="shared" ref="L212:L219" si="80">SUM(F212:I212)</f>
        <v>0</v>
      </c>
      <c r="M212" s="151"/>
    </row>
    <row r="213" spans="1:13">
      <c r="A213" s="183" t="str">
        <f>A10</f>
        <v>Natural Search</v>
      </c>
      <c r="B213" s="209">
        <f>(Traffic!$L16*Assumptions!$B6)*'User Input Pricing'!F78*'User Input Pricing'!F79</f>
        <v>0</v>
      </c>
      <c r="C213" s="209">
        <f>(Traffic!$L16*Assumptions!$B6)*'User Input Pricing'!G78*'User Input Pricing'!G79</f>
        <v>0</v>
      </c>
      <c r="D213" s="209">
        <f>(Traffic!$L16*Assumptions!$B6)*'User Input Pricing'!H78*'User Input Pricing'!H79</f>
        <v>0</v>
      </c>
      <c r="E213" s="209">
        <f>(Traffic!$L16*Assumptions!$B6)*'User Input Pricing'!I78*'User Input Pricing'!I79</f>
        <v>0</v>
      </c>
      <c r="F213" s="209">
        <f>(Traffic!$L16*Assumptions!$B6)*'User Input Pricing'!J78*'User Input Pricing'!J79</f>
        <v>0</v>
      </c>
      <c r="G213" s="209">
        <f>(Traffic!$L16*Assumptions!$B6)*'User Input Pricing'!K78*'User Input Pricing'!K79</f>
        <v>0</v>
      </c>
      <c r="H213" s="209">
        <f>(Traffic!$L16*Assumptions!$B6)*'User Input Pricing'!L78*'User Input Pricing'!L79</f>
        <v>0</v>
      </c>
      <c r="I213" s="209">
        <f>(Traffic!$L16*Assumptions!$B6)*'User Input Pricing'!M78*'User Input Pricing'!M79</f>
        <v>0</v>
      </c>
      <c r="J213" s="99"/>
      <c r="K213" s="209">
        <f t="shared" si="79"/>
        <v>0</v>
      </c>
      <c r="L213" s="209">
        <f t="shared" si="80"/>
        <v>0</v>
      </c>
      <c r="M213" s="151"/>
    </row>
    <row r="214" spans="1:13">
      <c r="A214" s="113" t="s">
        <v>65</v>
      </c>
      <c r="B214" s="209">
        <f>(Traffic!$L26*Assumptions!$B6)*'User Input Pricing'!F78*'User Input Pricing'!F79</f>
        <v>0</v>
      </c>
      <c r="C214" s="209">
        <f>(Traffic!$L26*Assumptions!$B6)*'User Input Pricing'!G78*'User Input Pricing'!G79</f>
        <v>0</v>
      </c>
      <c r="D214" s="209">
        <f>(Traffic!$L26*Assumptions!$B6)*'User Input Pricing'!H78*'User Input Pricing'!H79</f>
        <v>0</v>
      </c>
      <c r="E214" s="209">
        <f>(Traffic!$L26*Assumptions!$B6)*'User Input Pricing'!I78*'User Input Pricing'!I79</f>
        <v>0</v>
      </c>
      <c r="F214" s="209">
        <f>(Traffic!$L26*Assumptions!$B6)*'User Input Pricing'!J78*'User Input Pricing'!J79</f>
        <v>0</v>
      </c>
      <c r="G214" s="209">
        <f>(Traffic!$L26*Assumptions!$B6)*'User Input Pricing'!K78*'User Input Pricing'!K79</f>
        <v>0</v>
      </c>
      <c r="H214" s="209">
        <f>(Traffic!$L26*Assumptions!$B6)*'User Input Pricing'!L78*'User Input Pricing'!L79</f>
        <v>0</v>
      </c>
      <c r="I214" s="209">
        <f>(Traffic!$L26*Assumptions!$B6)*'User Input Pricing'!M78*'User Input Pricing'!M79</f>
        <v>0</v>
      </c>
      <c r="J214" s="99"/>
      <c r="K214" s="209">
        <f t="shared" si="79"/>
        <v>0</v>
      </c>
      <c r="L214" s="209">
        <f t="shared" si="80"/>
        <v>0</v>
      </c>
      <c r="M214" s="151"/>
    </row>
    <row r="215" spans="1:13">
      <c r="A215" s="113" t="str">
        <f>A11</f>
        <v>E-mails</v>
      </c>
      <c r="B215" s="209">
        <f>(Traffic!$L36*Assumptions!$B6)*'User Input Pricing'!F78*'User Input Pricing'!F79</f>
        <v>0</v>
      </c>
      <c r="C215" s="209">
        <f>(Traffic!$L36*Assumptions!$B6)*'User Input Pricing'!G78*'User Input Pricing'!G79</f>
        <v>0</v>
      </c>
      <c r="D215" s="209">
        <f>(Traffic!$L36*Assumptions!$B6)*'User Input Pricing'!H78*'User Input Pricing'!H79</f>
        <v>0</v>
      </c>
      <c r="E215" s="209">
        <f>(Traffic!$L36*Assumptions!$B6)*'User Input Pricing'!I78*'User Input Pricing'!I79</f>
        <v>0</v>
      </c>
      <c r="F215" s="209">
        <f>(Traffic!$L36*Assumptions!$B6)*'User Input Pricing'!J78*'User Input Pricing'!J79</f>
        <v>0</v>
      </c>
      <c r="G215" s="209">
        <f>(Traffic!$L36*Assumptions!$B6)*'User Input Pricing'!K78*'User Input Pricing'!K79</f>
        <v>0</v>
      </c>
      <c r="H215" s="209">
        <f>(Traffic!$L36*Assumptions!$B6)*'User Input Pricing'!L78*'User Input Pricing'!L79</f>
        <v>0</v>
      </c>
      <c r="I215" s="209">
        <f>(Traffic!$L36*Assumptions!$B6)*'User Input Pricing'!M78*'User Input Pricing'!M79</f>
        <v>0</v>
      </c>
      <c r="J215" s="99"/>
      <c r="K215" s="209">
        <f t="shared" si="79"/>
        <v>0</v>
      </c>
      <c r="L215" s="209">
        <f t="shared" si="80"/>
        <v>0</v>
      </c>
      <c r="M215" s="151"/>
    </row>
    <row r="216" spans="1:13">
      <c r="A216" s="113" t="str">
        <f>A12</f>
        <v>Banner Ads (Online)</v>
      </c>
      <c r="B216" s="209">
        <f>(Traffic!$L46*Assumptions!$B6)*'User Input Pricing'!F78*'User Input Pricing'!F79</f>
        <v>0</v>
      </c>
      <c r="C216" s="209">
        <f>(Traffic!$L46*Assumptions!$B6)*'User Input Pricing'!G78*'User Input Pricing'!G79</f>
        <v>0</v>
      </c>
      <c r="D216" s="209">
        <f>(Traffic!$L46*Assumptions!$B6)*'User Input Pricing'!H78*'User Input Pricing'!H79</f>
        <v>0</v>
      </c>
      <c r="E216" s="209">
        <f>(Traffic!$L46*Assumptions!$B6)*'User Input Pricing'!I78*'User Input Pricing'!I79</f>
        <v>0</v>
      </c>
      <c r="F216" s="209">
        <f>(Traffic!$L46*Assumptions!$B6)*'User Input Pricing'!J78*'User Input Pricing'!J79</f>
        <v>0</v>
      </c>
      <c r="G216" s="209">
        <f>(Traffic!$L46*Assumptions!$B6)*'User Input Pricing'!K78*'User Input Pricing'!K79</f>
        <v>0</v>
      </c>
      <c r="H216" s="209">
        <f>(Traffic!$L46*Assumptions!$B6)*'User Input Pricing'!L78*'User Input Pricing'!L79</f>
        <v>0</v>
      </c>
      <c r="I216" s="209">
        <f>(Traffic!$L46*Assumptions!$B6)*'User Input Pricing'!M78*'User Input Pricing'!M79</f>
        <v>0</v>
      </c>
      <c r="J216" s="99"/>
      <c r="K216" s="209">
        <f t="shared" si="79"/>
        <v>0</v>
      </c>
      <c r="L216" s="209">
        <f t="shared" si="80"/>
        <v>0</v>
      </c>
      <c r="M216" s="151"/>
    </row>
    <row r="217" spans="1:13">
      <c r="A217" s="173" t="str">
        <f>A13</f>
        <v>Social Network Ads</v>
      </c>
      <c r="B217" s="209">
        <f>(Traffic!$L56*Assumptions!$B6)*'User Input Pricing'!F78*'User Input Pricing'!F79</f>
        <v>0</v>
      </c>
      <c r="C217" s="209">
        <f>(Traffic!$L56*Assumptions!$B6)*'User Input Pricing'!G78*'User Input Pricing'!G79</f>
        <v>0</v>
      </c>
      <c r="D217" s="209">
        <f>(Traffic!$L56*Assumptions!$B6)*'User Input Pricing'!H78*'User Input Pricing'!H79</f>
        <v>0</v>
      </c>
      <c r="E217" s="209">
        <f>(Traffic!$L56*Assumptions!$B6)*'User Input Pricing'!I78*'User Input Pricing'!I79</f>
        <v>0</v>
      </c>
      <c r="F217" s="209">
        <f>(Traffic!$L56*Assumptions!$B6)*'User Input Pricing'!J78*'User Input Pricing'!J79</f>
        <v>0</v>
      </c>
      <c r="G217" s="209">
        <f>(Traffic!$L56*Assumptions!$B6)*'User Input Pricing'!K78*'User Input Pricing'!K79</f>
        <v>0</v>
      </c>
      <c r="H217" s="209">
        <f>(Traffic!$L56*Assumptions!$B6)*'User Input Pricing'!L78*'User Input Pricing'!L79</f>
        <v>0</v>
      </c>
      <c r="I217" s="209">
        <f>(Traffic!$L56*Assumptions!$B6)*'User Input Pricing'!M78*'User Input Pricing'!M79</f>
        <v>0</v>
      </c>
      <c r="J217" s="99"/>
      <c r="K217" s="209">
        <f>SUM(B217:E217)</f>
        <v>0</v>
      </c>
      <c r="L217" s="281">
        <f>SUM(F217:I217)</f>
        <v>0</v>
      </c>
      <c r="M217" s="134"/>
    </row>
    <row r="218" spans="1:13" ht="15.75" thickBot="1">
      <c r="A218" s="173" t="str">
        <f>A15</f>
        <v>IPTV Ads</v>
      </c>
      <c r="B218" s="212">
        <f>(Traffic!$L66*Assumptions!$B6)*'User Input Pricing'!F78*'User Input Pricing'!F79</f>
        <v>0</v>
      </c>
      <c r="C218" s="212">
        <f>(Traffic!$L66*Assumptions!$B6)*'User Input Pricing'!G78*'User Input Pricing'!G79</f>
        <v>0</v>
      </c>
      <c r="D218" s="212">
        <f>(Traffic!$L66*Assumptions!$B6)*'User Input Pricing'!H78*'User Input Pricing'!H79</f>
        <v>0</v>
      </c>
      <c r="E218" s="212">
        <f>(Traffic!$L66*Assumptions!$B6)*'User Input Pricing'!I78*'User Input Pricing'!I79</f>
        <v>0</v>
      </c>
      <c r="F218" s="212">
        <f>(Traffic!$L66*Assumptions!$B6)*'User Input Pricing'!J78*'User Input Pricing'!J79</f>
        <v>0</v>
      </c>
      <c r="G218" s="212">
        <f>(Traffic!$L66*Assumptions!$B6)*'User Input Pricing'!K78*'User Input Pricing'!K79</f>
        <v>0</v>
      </c>
      <c r="H218" s="212">
        <f>(Traffic!$L66*Assumptions!$B6)*'User Input Pricing'!L78*'User Input Pricing'!L79</f>
        <v>0</v>
      </c>
      <c r="I218" s="212">
        <f>(Traffic!$L66*Assumptions!$B6)*'User Input Pricing'!M78*'User Input Pricing'!M79</f>
        <v>0</v>
      </c>
      <c r="J218" s="99"/>
      <c r="K218" s="212">
        <f t="shared" si="79"/>
        <v>0</v>
      </c>
      <c r="L218" s="280">
        <f t="shared" si="80"/>
        <v>0</v>
      </c>
      <c r="M218" s="151"/>
    </row>
    <row r="219" spans="1:13" ht="15.75" thickTop="1">
      <c r="A219" s="174" t="s">
        <v>77</v>
      </c>
      <c r="B219" s="75">
        <f>SUM(B212:B218)</f>
        <v>0</v>
      </c>
      <c r="C219" s="75">
        <f t="shared" ref="C219:I219" si="81">SUM(C212:C218)</f>
        <v>0</v>
      </c>
      <c r="D219" s="75">
        <f t="shared" si="81"/>
        <v>0</v>
      </c>
      <c r="E219" s="75">
        <f t="shared" si="81"/>
        <v>0</v>
      </c>
      <c r="F219" s="75">
        <f t="shared" si="81"/>
        <v>0</v>
      </c>
      <c r="G219" s="75">
        <f t="shared" si="81"/>
        <v>0</v>
      </c>
      <c r="H219" s="75">
        <f t="shared" si="81"/>
        <v>0</v>
      </c>
      <c r="I219" s="75">
        <f t="shared" si="81"/>
        <v>0</v>
      </c>
      <c r="J219" s="108"/>
      <c r="K219" s="75">
        <f t="shared" si="79"/>
        <v>0</v>
      </c>
      <c r="L219" s="75">
        <f t="shared" si="80"/>
        <v>0</v>
      </c>
      <c r="M219" s="151"/>
    </row>
    <row r="220" spans="1:13">
      <c r="A220" s="11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151"/>
    </row>
    <row r="221" spans="1:13">
      <c r="A221" s="112" t="s">
        <v>34</v>
      </c>
      <c r="B221" s="209">
        <f>(B210*$B3*Assumptions!$B3*Assumptions!$B5)*'User Input Pricing'!F78</f>
        <v>0</v>
      </c>
      <c r="C221" s="209">
        <f>(C210*$B3*Assumptions!$B3*Assumptions!$B5)*'User Input Pricing'!G78</f>
        <v>0</v>
      </c>
      <c r="D221" s="209">
        <f>(D210*$B3*Assumptions!$B3*Assumptions!$B5)*'User Input Pricing'!H78</f>
        <v>0</v>
      </c>
      <c r="E221" s="209">
        <f>(E210*$B3*Assumptions!$B3*Assumptions!$B5)*'User Input Pricing'!I78</f>
        <v>0</v>
      </c>
      <c r="F221" s="209">
        <f>(F210*$B3*Assumptions!$B3*Assumptions!$B5)*'User Input Pricing'!J78</f>
        <v>0</v>
      </c>
      <c r="G221" s="209">
        <f>(G210*$B3*Assumptions!$B3*Assumptions!$B5)*'User Input Pricing'!K78</f>
        <v>0</v>
      </c>
      <c r="H221" s="209">
        <f>(H210*$B3*Assumptions!$B3*Assumptions!$B5)*'User Input Pricing'!L78</f>
        <v>0</v>
      </c>
      <c r="I221" s="209">
        <f>(I210*$B3*Assumptions!$B3*Assumptions!$B5)*'User Input Pricing'!M78</f>
        <v>0</v>
      </c>
      <c r="J221" s="99"/>
      <c r="K221" s="209">
        <f>SUM(B221:E221)</f>
        <v>0</v>
      </c>
      <c r="L221" s="209">
        <f>SUM(F221:I221)</f>
        <v>0</v>
      </c>
      <c r="M221" s="151"/>
    </row>
    <row r="222" spans="1:13" ht="15.75" thickBot="1">
      <c r="A222" s="173" t="s">
        <v>64</v>
      </c>
      <c r="B222" s="212">
        <f>(45*3*B210)*'User Input Pricing'!F78</f>
        <v>0</v>
      </c>
      <c r="C222" s="212">
        <f>(45*3*C210)*'User Input Pricing'!G78</f>
        <v>0</v>
      </c>
      <c r="D222" s="212">
        <f>(45*3*D210)*'User Input Pricing'!H78</f>
        <v>0</v>
      </c>
      <c r="E222" s="212">
        <f>(45*3*E210)*'User Input Pricing'!I78</f>
        <v>0</v>
      </c>
      <c r="F222" s="212">
        <f>(45*3*F210)*'User Input Pricing'!J78</f>
        <v>0</v>
      </c>
      <c r="G222" s="212">
        <f>(45*3*G210)*'User Input Pricing'!K78</f>
        <v>0</v>
      </c>
      <c r="H222" s="212">
        <f>(45*3*H210)*'User Input Pricing'!L78</f>
        <v>0</v>
      </c>
      <c r="I222" s="212">
        <f>(45*3*I210)*'User Input Pricing'!M78</f>
        <v>0</v>
      </c>
      <c r="J222" s="99"/>
      <c r="K222" s="212">
        <f>SUM(B222:E222)</f>
        <v>0</v>
      </c>
      <c r="L222" s="212">
        <f>SUM(F222:I222)</f>
        <v>0</v>
      </c>
      <c r="M222" s="151"/>
    </row>
    <row r="223" spans="1:13" ht="15.75" thickTop="1">
      <c r="A223" s="174" t="s">
        <v>82</v>
      </c>
      <c r="B223" s="75">
        <f>SUM(B221:B222)</f>
        <v>0</v>
      </c>
      <c r="C223" s="75">
        <f t="shared" ref="C223:I223" si="82">SUM(C221:C222)</f>
        <v>0</v>
      </c>
      <c r="D223" s="75">
        <f t="shared" si="82"/>
        <v>0</v>
      </c>
      <c r="E223" s="75">
        <f t="shared" si="82"/>
        <v>0</v>
      </c>
      <c r="F223" s="75">
        <f t="shared" si="82"/>
        <v>0</v>
      </c>
      <c r="G223" s="75">
        <f t="shared" si="82"/>
        <v>0</v>
      </c>
      <c r="H223" s="75">
        <f t="shared" si="82"/>
        <v>0</v>
      </c>
      <c r="I223" s="75">
        <f t="shared" si="82"/>
        <v>0</v>
      </c>
      <c r="J223" s="108"/>
      <c r="K223" s="75">
        <f>SUM(B223:E223)</f>
        <v>0</v>
      </c>
      <c r="L223" s="75">
        <f>SUM(F223:I223)</f>
        <v>0</v>
      </c>
      <c r="M223" s="151"/>
    </row>
    <row r="224" spans="1:13">
      <c r="A224" s="174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151"/>
    </row>
    <row r="225" spans="1:13" ht="15.75" thickBot="1">
      <c r="A225" s="175" t="s">
        <v>83</v>
      </c>
      <c r="B225" s="212">
        <f>($B4*Conversions!B18)*'User Input Pricing'!F78</f>
        <v>0</v>
      </c>
      <c r="C225" s="212">
        <f>($B4*Conversions!C18)*'User Input Pricing'!G78</f>
        <v>0</v>
      </c>
      <c r="D225" s="212">
        <f>($B4*Conversions!D18)*'User Input Pricing'!H78</f>
        <v>0</v>
      </c>
      <c r="E225" s="212">
        <f>($B4*Conversions!E18)*'User Input Pricing'!I78</f>
        <v>0</v>
      </c>
      <c r="F225" s="212">
        <f>($B4*Conversions!F18)*'User Input Pricing'!J78</f>
        <v>0</v>
      </c>
      <c r="G225" s="212">
        <f>($B4*Conversions!G18)*'User Input Pricing'!K78</f>
        <v>0</v>
      </c>
      <c r="H225" s="212">
        <f>($B4*Conversions!H18)*'User Input Pricing'!L78</f>
        <v>0</v>
      </c>
      <c r="I225" s="212">
        <f>($B4*Conversions!I18)*'User Input Pricing'!M78</f>
        <v>0</v>
      </c>
      <c r="J225" s="99"/>
      <c r="K225" s="212">
        <f>SUM(B225:E225)</f>
        <v>0</v>
      </c>
      <c r="L225" s="212">
        <f>SUM(F225:I225)</f>
        <v>0</v>
      </c>
      <c r="M225" s="151"/>
    </row>
    <row r="226" spans="1:13" ht="15.75" thickTop="1">
      <c r="A226" s="174" t="s">
        <v>84</v>
      </c>
      <c r="B226" s="75">
        <f>B225</f>
        <v>0</v>
      </c>
      <c r="C226" s="75">
        <f t="shared" ref="C226:I226" si="83">C225</f>
        <v>0</v>
      </c>
      <c r="D226" s="75">
        <f t="shared" si="83"/>
        <v>0</v>
      </c>
      <c r="E226" s="75">
        <f t="shared" si="83"/>
        <v>0</v>
      </c>
      <c r="F226" s="75">
        <f t="shared" si="83"/>
        <v>0</v>
      </c>
      <c r="G226" s="75">
        <f t="shared" si="83"/>
        <v>0</v>
      </c>
      <c r="H226" s="75">
        <f t="shared" si="83"/>
        <v>0</v>
      </c>
      <c r="I226" s="75">
        <f t="shared" si="83"/>
        <v>0</v>
      </c>
      <c r="J226" s="108"/>
      <c r="K226" s="75">
        <f>SUM(B226:E226)</f>
        <v>0</v>
      </c>
      <c r="L226" s="75">
        <f>SUM(F226:I226)</f>
        <v>0</v>
      </c>
      <c r="M226" s="151"/>
    </row>
    <row r="227" spans="1:13">
      <c r="A227" s="113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226"/>
      <c r="M227" s="134"/>
    </row>
    <row r="228" spans="1:13">
      <c r="A228" s="114" t="s">
        <v>78</v>
      </c>
      <c r="B228" s="233">
        <f t="shared" ref="B228:I228" si="84">SUM(B219+B223+B226)</f>
        <v>0</v>
      </c>
      <c r="C228" s="233">
        <f t="shared" si="84"/>
        <v>0</v>
      </c>
      <c r="D228" s="233">
        <f t="shared" si="84"/>
        <v>0</v>
      </c>
      <c r="E228" s="233">
        <f t="shared" si="84"/>
        <v>0</v>
      </c>
      <c r="F228" s="233">
        <f t="shared" si="84"/>
        <v>0</v>
      </c>
      <c r="G228" s="233">
        <f t="shared" si="84"/>
        <v>0</v>
      </c>
      <c r="H228" s="233">
        <f t="shared" si="84"/>
        <v>0</v>
      </c>
      <c r="I228" s="233">
        <f t="shared" si="84"/>
        <v>0</v>
      </c>
      <c r="J228" s="234"/>
      <c r="K228" s="233">
        <f>SUM(B228:E228)</f>
        <v>0</v>
      </c>
      <c r="L228" s="235">
        <f>SUM(F228:I228)</f>
        <v>0</v>
      </c>
      <c r="M228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69"/>
  <sheetViews>
    <sheetView topLeftCell="A13" workbookViewId="0"/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70" t="s">
        <v>134</v>
      </c>
      <c r="B1" s="8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20">
      <c r="A2" s="66"/>
      <c r="B2" s="89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20">
      <c r="A3" s="6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20">
      <c r="A4" s="174" t="s">
        <v>39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00"/>
      <c r="N4" s="61"/>
      <c r="O4" s="61"/>
      <c r="P4" s="61"/>
      <c r="Q4" s="61"/>
      <c r="R4" s="61"/>
      <c r="S4" s="61"/>
      <c r="T4" s="61"/>
    </row>
    <row r="5" spans="1:20">
      <c r="A5" s="179"/>
      <c r="B5" s="67" t="s">
        <v>3</v>
      </c>
      <c r="C5" s="67" t="s">
        <v>4</v>
      </c>
      <c r="D5" s="67" t="s">
        <v>5</v>
      </c>
      <c r="E5" s="67" t="s">
        <v>6</v>
      </c>
      <c r="F5" s="67" t="s">
        <v>3</v>
      </c>
      <c r="G5" s="67" t="s">
        <v>4</v>
      </c>
      <c r="H5" s="67" t="s">
        <v>5</v>
      </c>
      <c r="I5" s="67" t="s">
        <v>6</v>
      </c>
      <c r="J5" s="100"/>
      <c r="K5" s="68" t="s">
        <v>23</v>
      </c>
      <c r="L5" s="68" t="s">
        <v>24</v>
      </c>
      <c r="M5" s="100"/>
      <c r="N5" s="61"/>
      <c r="O5" s="61"/>
      <c r="P5" s="61"/>
      <c r="Q5" s="61"/>
      <c r="R5" s="61"/>
      <c r="S5" s="61"/>
      <c r="T5" s="61"/>
    </row>
    <row r="6" spans="1:20">
      <c r="A6" s="113" t="s">
        <v>40</v>
      </c>
      <c r="B6" s="209">
        <v>2000</v>
      </c>
      <c r="C6" s="209">
        <v>2000</v>
      </c>
      <c r="D6" s="209">
        <v>2000</v>
      </c>
      <c r="E6" s="209">
        <v>2000</v>
      </c>
      <c r="F6" s="209">
        <v>2000</v>
      </c>
      <c r="G6" s="209">
        <v>2000</v>
      </c>
      <c r="H6" s="209">
        <v>2000</v>
      </c>
      <c r="I6" s="209">
        <v>2000</v>
      </c>
      <c r="J6" s="209"/>
      <c r="K6" s="209">
        <f t="shared" ref="K6:K18" si="0">SUM(B6:E6)</f>
        <v>8000</v>
      </c>
      <c r="L6" s="209">
        <f t="shared" ref="L6:L18" si="1">SUM(F6:I6)</f>
        <v>8000</v>
      </c>
      <c r="M6" s="134"/>
    </row>
    <row r="7" spans="1:20">
      <c r="A7" s="113" t="s">
        <v>37</v>
      </c>
      <c r="B7" s="209">
        <v>1000</v>
      </c>
      <c r="C7" s="209">
        <v>1000</v>
      </c>
      <c r="D7" s="209">
        <v>1000</v>
      </c>
      <c r="E7" s="209">
        <v>1000</v>
      </c>
      <c r="F7" s="209">
        <v>1000</v>
      </c>
      <c r="G7" s="209">
        <v>1000</v>
      </c>
      <c r="H7" s="209">
        <v>1000</v>
      </c>
      <c r="I7" s="209">
        <v>1000</v>
      </c>
      <c r="J7" s="209"/>
      <c r="K7" s="209">
        <f t="shared" si="0"/>
        <v>4000</v>
      </c>
      <c r="L7" s="209">
        <f t="shared" si="1"/>
        <v>4000</v>
      </c>
      <c r="M7" s="134"/>
    </row>
    <row r="8" spans="1:20">
      <c r="A8" s="113" t="s">
        <v>62</v>
      </c>
      <c r="B8" s="209">
        <v>0</v>
      </c>
      <c r="C8" s="209">
        <f>B8</f>
        <v>0</v>
      </c>
      <c r="D8" s="209">
        <f>B8</f>
        <v>0</v>
      </c>
      <c r="E8" s="209">
        <f>B8</f>
        <v>0</v>
      </c>
      <c r="F8" s="209">
        <f>B8</f>
        <v>0</v>
      </c>
      <c r="G8" s="209">
        <f>B8</f>
        <v>0</v>
      </c>
      <c r="H8" s="209">
        <f>B8</f>
        <v>0</v>
      </c>
      <c r="I8" s="209">
        <f>B8</f>
        <v>0</v>
      </c>
      <c r="J8" s="209"/>
      <c r="K8" s="209">
        <f t="shared" si="0"/>
        <v>0</v>
      </c>
      <c r="L8" s="209">
        <f t="shared" si="1"/>
        <v>0</v>
      </c>
      <c r="M8" s="134"/>
    </row>
    <row r="9" spans="1:20">
      <c r="A9" s="173" t="s">
        <v>94</v>
      </c>
      <c r="B9" s="209">
        <v>0</v>
      </c>
      <c r="C9" s="209">
        <f>B9</f>
        <v>0</v>
      </c>
      <c r="D9" s="209">
        <f>B9</f>
        <v>0</v>
      </c>
      <c r="E9" s="209">
        <f>B9</f>
        <v>0</v>
      </c>
      <c r="F9" s="209">
        <f>B9</f>
        <v>0</v>
      </c>
      <c r="G9" s="209">
        <f>B9</f>
        <v>0</v>
      </c>
      <c r="H9" s="209">
        <f>B9</f>
        <v>0</v>
      </c>
      <c r="I9" s="209">
        <f>B9</f>
        <v>0</v>
      </c>
      <c r="J9" s="209"/>
      <c r="K9" s="209">
        <f>SUM(B9:E9)</f>
        <v>0</v>
      </c>
      <c r="L9" s="209">
        <f>SUM(F9:I9)</f>
        <v>0</v>
      </c>
      <c r="M9" s="134"/>
    </row>
    <row r="10" spans="1:20">
      <c r="A10" s="113" t="s">
        <v>66</v>
      </c>
      <c r="B10" s="209">
        <v>1500</v>
      </c>
      <c r="C10" s="209">
        <f>B10</f>
        <v>1500</v>
      </c>
      <c r="D10" s="209">
        <f t="shared" ref="D10:I10" si="2">C10</f>
        <v>1500</v>
      </c>
      <c r="E10" s="209">
        <f t="shared" si="2"/>
        <v>1500</v>
      </c>
      <c r="F10" s="209">
        <f t="shared" si="2"/>
        <v>1500</v>
      </c>
      <c r="G10" s="209">
        <f t="shared" si="2"/>
        <v>1500</v>
      </c>
      <c r="H10" s="209">
        <f t="shared" si="2"/>
        <v>1500</v>
      </c>
      <c r="I10" s="209">
        <f t="shared" si="2"/>
        <v>1500</v>
      </c>
      <c r="J10" s="209"/>
      <c r="K10" s="209">
        <f t="shared" si="0"/>
        <v>6000</v>
      </c>
      <c r="L10" s="209">
        <f t="shared" si="1"/>
        <v>6000</v>
      </c>
      <c r="M10" s="134"/>
    </row>
    <row r="11" spans="1:20">
      <c r="A11" s="113" t="s">
        <v>38</v>
      </c>
      <c r="B11" s="209">
        <v>3000</v>
      </c>
      <c r="C11" s="209">
        <v>3000</v>
      </c>
      <c r="D11" s="209">
        <v>3000</v>
      </c>
      <c r="E11" s="209">
        <v>3000</v>
      </c>
      <c r="F11" s="209">
        <v>3000</v>
      </c>
      <c r="G11" s="209">
        <v>3000</v>
      </c>
      <c r="H11" s="209">
        <v>3000</v>
      </c>
      <c r="I11" s="209">
        <v>3000</v>
      </c>
      <c r="J11" s="209"/>
      <c r="K11" s="209">
        <f t="shared" si="0"/>
        <v>12000</v>
      </c>
      <c r="L11" s="209">
        <f t="shared" si="1"/>
        <v>12000</v>
      </c>
      <c r="M11" s="134"/>
    </row>
    <row r="12" spans="1:20">
      <c r="A12" s="113" t="s">
        <v>95</v>
      </c>
      <c r="B12" s="209">
        <v>0</v>
      </c>
      <c r="C12" s="209">
        <v>0</v>
      </c>
      <c r="D12" s="209">
        <v>0</v>
      </c>
      <c r="E12" s="209">
        <v>0</v>
      </c>
      <c r="F12" s="209">
        <v>0</v>
      </c>
      <c r="G12" s="209">
        <v>0</v>
      </c>
      <c r="H12" s="209">
        <v>0</v>
      </c>
      <c r="I12" s="209">
        <v>0</v>
      </c>
      <c r="J12" s="209"/>
      <c r="K12" s="209">
        <f>SUM(B12:H12)</f>
        <v>0</v>
      </c>
      <c r="L12" s="209">
        <f>SUM(F12:I12)</f>
        <v>0</v>
      </c>
      <c r="M12" s="134"/>
    </row>
    <row r="13" spans="1:20">
      <c r="A13" s="173" t="s">
        <v>149</v>
      </c>
      <c r="B13" s="209">
        <v>1000</v>
      </c>
      <c r="C13" s="209">
        <v>1000</v>
      </c>
      <c r="D13" s="209">
        <v>1000</v>
      </c>
      <c r="E13" s="209">
        <v>1000</v>
      </c>
      <c r="F13" s="209">
        <v>1000</v>
      </c>
      <c r="G13" s="209">
        <v>1000</v>
      </c>
      <c r="H13" s="209">
        <v>1000</v>
      </c>
      <c r="I13" s="209">
        <v>1000</v>
      </c>
      <c r="J13" s="209"/>
      <c r="K13" s="209">
        <f>SUM(B13:E13)</f>
        <v>4000</v>
      </c>
      <c r="L13" s="209">
        <f>SUM(F13:I13)</f>
        <v>4000</v>
      </c>
      <c r="M13" s="134"/>
    </row>
    <row r="14" spans="1:20">
      <c r="A14" s="173" t="s">
        <v>150</v>
      </c>
      <c r="B14" s="209">
        <v>500</v>
      </c>
      <c r="C14" s="209">
        <v>500</v>
      </c>
      <c r="D14" s="209">
        <v>500</v>
      </c>
      <c r="E14" s="209">
        <v>500</v>
      </c>
      <c r="F14" s="209">
        <v>500</v>
      </c>
      <c r="G14" s="209">
        <v>500</v>
      </c>
      <c r="H14" s="209">
        <v>500</v>
      </c>
      <c r="I14" s="209">
        <v>500</v>
      </c>
      <c r="J14" s="209"/>
      <c r="K14" s="209">
        <f>SUM(B14:E14)</f>
        <v>2000</v>
      </c>
      <c r="L14" s="209">
        <f>SUM(F14:I14)</f>
        <v>2000</v>
      </c>
      <c r="M14" s="134"/>
    </row>
    <row r="15" spans="1:20">
      <c r="A15" s="173" t="s">
        <v>151</v>
      </c>
      <c r="B15" s="209">
        <v>500</v>
      </c>
      <c r="C15" s="209">
        <v>500</v>
      </c>
      <c r="D15" s="209">
        <v>500</v>
      </c>
      <c r="E15" s="209">
        <v>500</v>
      </c>
      <c r="F15" s="209">
        <v>500</v>
      </c>
      <c r="G15" s="209">
        <v>500</v>
      </c>
      <c r="H15" s="209">
        <v>500</v>
      </c>
      <c r="I15" s="209">
        <v>500</v>
      </c>
      <c r="J15" s="209"/>
      <c r="K15" s="209">
        <f>SUM(B15:E15)</f>
        <v>2000</v>
      </c>
      <c r="L15" s="209">
        <f>SUM(F15:I15)</f>
        <v>2000</v>
      </c>
      <c r="M15" s="134"/>
    </row>
    <row r="16" spans="1:20">
      <c r="A16" s="173" t="s">
        <v>152</v>
      </c>
      <c r="B16" s="209">
        <v>1000</v>
      </c>
      <c r="C16" s="209">
        <v>1000</v>
      </c>
      <c r="D16" s="209">
        <v>1000</v>
      </c>
      <c r="E16" s="209">
        <v>1000</v>
      </c>
      <c r="F16" s="209">
        <v>1000</v>
      </c>
      <c r="G16" s="209">
        <v>1000</v>
      </c>
      <c r="H16" s="209">
        <v>1000</v>
      </c>
      <c r="I16" s="209">
        <v>1000</v>
      </c>
      <c r="J16" s="209"/>
      <c r="K16" s="209">
        <f>SUM(B16:E16)</f>
        <v>4000</v>
      </c>
      <c r="L16" s="209">
        <f>SUM(F16:I16)</f>
        <v>4000</v>
      </c>
      <c r="M16" s="134"/>
    </row>
    <row r="17" spans="1:13" ht="15.75" thickBot="1">
      <c r="A17" s="173" t="s">
        <v>158</v>
      </c>
      <c r="B17" s="212">
        <v>30000</v>
      </c>
      <c r="C17" s="212">
        <f>B17</f>
        <v>30000</v>
      </c>
      <c r="D17" s="212">
        <f>B17</f>
        <v>30000</v>
      </c>
      <c r="E17" s="212">
        <f>B17</f>
        <v>30000</v>
      </c>
      <c r="F17" s="212">
        <f>B17</f>
        <v>30000</v>
      </c>
      <c r="G17" s="212">
        <f>B17</f>
        <v>30000</v>
      </c>
      <c r="H17" s="212">
        <f>B17</f>
        <v>30000</v>
      </c>
      <c r="I17" s="212">
        <f>B17</f>
        <v>30000</v>
      </c>
      <c r="J17" s="209"/>
      <c r="K17" s="212">
        <f t="shared" si="0"/>
        <v>120000</v>
      </c>
      <c r="L17" s="212">
        <f t="shared" si="1"/>
        <v>120000</v>
      </c>
      <c r="M17" s="134"/>
    </row>
    <row r="18" spans="1:13" s="172" customFormat="1" ht="16.5" customHeight="1" thickTop="1">
      <c r="A18" s="174" t="s">
        <v>39</v>
      </c>
      <c r="B18" s="108">
        <f>SUM(B6:B17)</f>
        <v>40500</v>
      </c>
      <c r="C18" s="108">
        <f t="shared" ref="C18:I18" si="3">SUM(C6:C17)</f>
        <v>40500</v>
      </c>
      <c r="D18" s="108">
        <f t="shared" si="3"/>
        <v>40500</v>
      </c>
      <c r="E18" s="108">
        <f t="shared" si="3"/>
        <v>40500</v>
      </c>
      <c r="F18" s="108">
        <f t="shared" si="3"/>
        <v>40500</v>
      </c>
      <c r="G18" s="108">
        <f t="shared" si="3"/>
        <v>40500</v>
      </c>
      <c r="H18" s="108">
        <f t="shared" si="3"/>
        <v>40500</v>
      </c>
      <c r="I18" s="108">
        <f t="shared" si="3"/>
        <v>40500</v>
      </c>
      <c r="J18" s="108"/>
      <c r="K18" s="108">
        <f t="shared" si="0"/>
        <v>162000</v>
      </c>
      <c r="L18" s="108">
        <f t="shared" si="1"/>
        <v>162000</v>
      </c>
      <c r="M18" s="176"/>
    </row>
    <row r="19" spans="1:13">
      <c r="A19" s="113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134"/>
    </row>
    <row r="20" spans="1:13">
      <c r="A20" s="66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34"/>
    </row>
    <row r="21" spans="1:13">
      <c r="A21" s="66"/>
      <c r="B21" s="104"/>
      <c r="C21" s="104"/>
      <c r="D21" s="104"/>
      <c r="E21" s="104"/>
      <c r="F21" s="104"/>
      <c r="G21" s="104"/>
      <c r="H21" s="104"/>
      <c r="I21" s="104"/>
      <c r="J21" s="128"/>
      <c r="K21" s="104"/>
      <c r="L21" s="104"/>
    </row>
    <row r="22" spans="1:13">
      <c r="A22" s="66"/>
      <c r="B22" s="104"/>
      <c r="C22" s="104"/>
      <c r="D22" s="104"/>
      <c r="E22" s="104"/>
      <c r="F22" s="104"/>
      <c r="G22" s="104"/>
      <c r="H22" s="104"/>
      <c r="I22" s="104"/>
      <c r="J22" s="80"/>
      <c r="K22" s="104"/>
      <c r="L22" s="104"/>
    </row>
    <row r="23" spans="1:13">
      <c r="A23" s="173"/>
      <c r="B23" s="104"/>
      <c r="C23" s="104"/>
      <c r="D23" s="104"/>
      <c r="E23" s="104"/>
      <c r="F23" s="104"/>
      <c r="G23" s="104"/>
      <c r="H23" s="104"/>
      <c r="I23" s="104"/>
      <c r="J23" s="80"/>
      <c r="K23" s="104"/>
      <c r="L23" s="104"/>
    </row>
    <row r="24" spans="1:13">
      <c r="A24" s="17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1:13">
      <c r="A25" s="66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</row>
    <row r="26" spans="1:13">
      <c r="A26" s="66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</row>
    <row r="27" spans="1:13">
      <c r="A27" s="66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1:13">
      <c r="A28" s="17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1:13">
      <c r="A29" s="66"/>
      <c r="B29" s="80"/>
      <c r="C29" s="80"/>
      <c r="D29" s="80"/>
      <c r="E29" s="80"/>
      <c r="F29" s="80"/>
      <c r="G29" s="80"/>
      <c r="H29" s="80"/>
      <c r="I29" s="80"/>
      <c r="J29" s="128"/>
      <c r="K29" s="80"/>
      <c r="L29" s="80"/>
    </row>
    <row r="30" spans="1:13">
      <c r="A30" s="66"/>
      <c r="B30" s="80"/>
      <c r="C30" s="80"/>
      <c r="D30" s="80"/>
      <c r="E30" s="80"/>
      <c r="F30" s="80"/>
      <c r="G30" s="80"/>
      <c r="H30" s="80"/>
      <c r="I30" s="80"/>
      <c r="J30" s="128"/>
      <c r="K30" s="80"/>
      <c r="L30" s="80"/>
    </row>
    <row r="31" spans="1:13">
      <c r="A31" s="66"/>
      <c r="B31" s="104"/>
      <c r="C31" s="104"/>
      <c r="D31" s="104"/>
      <c r="E31" s="104"/>
      <c r="F31" s="104"/>
      <c r="G31" s="104"/>
      <c r="H31" s="104"/>
      <c r="I31" s="104"/>
      <c r="J31" s="128"/>
      <c r="K31" s="104"/>
      <c r="L31" s="104"/>
    </row>
    <row r="32" spans="1:13">
      <c r="A32" s="65"/>
      <c r="B32" s="80"/>
      <c r="C32" s="80"/>
      <c r="D32" s="80"/>
      <c r="E32" s="80"/>
      <c r="F32" s="80"/>
      <c r="G32" s="80"/>
      <c r="H32" s="80"/>
      <c r="I32" s="80"/>
      <c r="J32" s="128"/>
      <c r="K32" s="80"/>
      <c r="L32" s="80"/>
    </row>
    <row r="33" spans="1:12">
      <c r="A33" s="66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</row>
    <row r="34" spans="1:12">
      <c r="A34" s="173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>
      <c r="A35" s="173"/>
      <c r="B35" s="80"/>
      <c r="C35" s="80"/>
      <c r="D35" s="80"/>
      <c r="E35" s="80"/>
      <c r="F35" s="80"/>
      <c r="G35" s="80"/>
      <c r="H35" s="80"/>
      <c r="I35" s="80"/>
      <c r="J35" s="128"/>
      <c r="K35" s="80"/>
      <c r="L35" s="80"/>
    </row>
    <row r="36" spans="1:12">
      <c r="A36" s="6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</row>
    <row r="37" spans="1:12">
      <c r="A37" s="66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</row>
    <row r="38" spans="1:12">
      <c r="A38" s="173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</row>
    <row r="39" spans="1:12">
      <c r="A39" s="173"/>
      <c r="B39" s="134"/>
      <c r="C39" s="134"/>
      <c r="D39" s="134"/>
    </row>
    <row r="40" spans="1:12">
      <c r="A40" s="66"/>
      <c r="B40" s="134"/>
      <c r="C40" s="134"/>
      <c r="D40" s="134"/>
    </row>
    <row r="41" spans="1:12">
      <c r="A41" s="173"/>
      <c r="B41" s="134"/>
      <c r="C41" s="134"/>
      <c r="D41" s="134"/>
    </row>
    <row r="42" spans="1:12">
      <c r="A42" s="66"/>
      <c r="B42" s="134"/>
      <c r="C42" s="134"/>
      <c r="D42" s="134"/>
    </row>
    <row r="43" spans="1:12">
      <c r="A43" s="66"/>
      <c r="B43" s="134"/>
      <c r="C43" s="134"/>
      <c r="D43" s="134"/>
    </row>
    <row r="44" spans="1:12">
      <c r="A44" s="134"/>
      <c r="B44" s="134"/>
      <c r="C44" s="134"/>
      <c r="D44" s="134"/>
    </row>
    <row r="45" spans="1:12">
      <c r="A45" s="134"/>
      <c r="B45" s="134"/>
      <c r="C45" s="134"/>
      <c r="D45" s="134"/>
    </row>
    <row r="48" spans="1:12">
      <c r="A48" s="62"/>
    </row>
    <row r="50" spans="1:1">
      <c r="A50" s="62"/>
    </row>
    <row r="52" spans="1:1">
      <c r="A52" s="62"/>
    </row>
    <row r="53" spans="1:1">
      <c r="A53" s="69"/>
    </row>
    <row r="54" spans="1:1">
      <c r="A54" s="69"/>
    </row>
    <row r="55" spans="1:1">
      <c r="A55" s="69"/>
    </row>
    <row r="56" spans="1:1">
      <c r="A56" s="69"/>
    </row>
    <row r="58" spans="1:1">
      <c r="A58" s="62"/>
    </row>
    <row r="69" spans="1:1">
      <c r="A69" s="62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3"/>
  <sheetViews>
    <sheetView workbookViewId="0">
      <selection activeCell="P10" sqref="P10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70" t="s">
        <v>32</v>
      </c>
      <c r="B1" s="63"/>
      <c r="C1" s="63"/>
      <c r="D1" s="63"/>
      <c r="E1" s="63"/>
      <c r="F1" s="63"/>
      <c r="G1" s="63"/>
      <c r="H1" s="63"/>
      <c r="I1" s="63"/>
      <c r="J1" s="61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>
      <c r="A2" s="66"/>
      <c r="B2" s="72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>
      <c r="A3" s="74" t="s">
        <v>2</v>
      </c>
      <c r="B3" s="67" t="s">
        <v>3</v>
      </c>
      <c r="C3" s="67" t="s">
        <v>4</v>
      </c>
      <c r="D3" s="67" t="s">
        <v>5</v>
      </c>
      <c r="E3" s="67" t="s">
        <v>6</v>
      </c>
      <c r="F3" s="67" t="s">
        <v>3</v>
      </c>
      <c r="G3" s="67" t="s">
        <v>4</v>
      </c>
      <c r="H3" s="67" t="s">
        <v>5</v>
      </c>
      <c r="I3" s="67" t="s">
        <v>6</v>
      </c>
      <c r="J3" s="61"/>
      <c r="K3" s="68" t="s">
        <v>23</v>
      </c>
      <c r="L3" s="68" t="s">
        <v>24</v>
      </c>
      <c r="M3" s="61"/>
      <c r="N3" s="61"/>
      <c r="O3" s="61"/>
      <c r="P3" s="61"/>
      <c r="Q3" s="61"/>
      <c r="R3" s="61"/>
      <c r="S3" s="61"/>
      <c r="T3" s="61"/>
    </row>
    <row r="4" spans="1:20">
      <c r="A4" s="66" t="s">
        <v>25</v>
      </c>
      <c r="B4" s="75">
        <f>Conversions!B186</f>
        <v>0</v>
      </c>
      <c r="C4" s="75">
        <f>Conversions!C186</f>
        <v>27.860317460317461</v>
      </c>
      <c r="D4" s="75">
        <f>Conversions!D186</f>
        <v>35.098412698412702</v>
      </c>
      <c r="E4" s="75">
        <f>Conversions!E186</f>
        <v>97.288888888888891</v>
      </c>
      <c r="F4" s="75">
        <f>Conversions!F186</f>
        <v>97.288888888888891</v>
      </c>
      <c r="G4" s="75">
        <f>Conversions!G186</f>
        <v>97.288888888888891</v>
      </c>
      <c r="H4" s="75">
        <f>Conversions!H186</f>
        <v>97.288888888888891</v>
      </c>
      <c r="I4" s="75">
        <f>Conversions!I186</f>
        <v>97.288888888888891</v>
      </c>
      <c r="J4" s="61"/>
      <c r="K4" s="67"/>
      <c r="L4" s="67"/>
      <c r="M4" s="61"/>
      <c r="N4" s="61"/>
      <c r="O4" s="61"/>
      <c r="P4" s="61"/>
      <c r="Q4" s="61"/>
      <c r="R4" s="61"/>
      <c r="S4" s="61"/>
      <c r="T4" s="61"/>
    </row>
    <row r="5" spans="1:20">
      <c r="A5" s="66"/>
      <c r="B5" s="75"/>
      <c r="C5" s="75"/>
      <c r="D5" s="75"/>
      <c r="E5" s="75"/>
      <c r="F5" s="75"/>
      <c r="G5" s="75"/>
      <c r="H5" s="75"/>
      <c r="I5" s="75"/>
      <c r="J5" s="61"/>
      <c r="K5" s="67"/>
      <c r="L5" s="67"/>
      <c r="M5" s="61"/>
      <c r="N5" s="61"/>
      <c r="O5" s="61"/>
      <c r="P5" s="61"/>
      <c r="Q5" s="61"/>
      <c r="R5" s="61"/>
      <c r="S5" s="61"/>
      <c r="T5" s="61"/>
    </row>
    <row r="6" spans="1:20">
      <c r="A6" s="66" t="s">
        <v>33</v>
      </c>
      <c r="B6" s="61"/>
      <c r="C6" s="61"/>
      <c r="D6" s="61"/>
      <c r="E6" s="61"/>
      <c r="F6" s="61"/>
      <c r="G6" s="61"/>
      <c r="H6" s="61"/>
      <c r="I6" s="61"/>
      <c r="J6" s="63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>
      <c r="A7" s="109" t="s">
        <v>61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20">
      <c r="A8" s="113" t="str">
        <f>'User Input Traffic'!A6</f>
        <v>Paid Search</v>
      </c>
      <c r="B8" s="209">
        <f>'Cost of Sales'!B9</f>
        <v>0</v>
      </c>
      <c r="C8" s="209">
        <f>'Cost of Sales'!C9</f>
        <v>2737500</v>
      </c>
      <c r="D8" s="209">
        <f>'Cost of Sales'!D9</f>
        <v>2867857.1428571432</v>
      </c>
      <c r="E8" s="209">
        <f>'Cost of Sales'!E9</f>
        <v>4953571.4285714291</v>
      </c>
      <c r="F8" s="209">
        <f>'Cost of Sales'!F9</f>
        <v>4953571.4285714291</v>
      </c>
      <c r="G8" s="209">
        <f>'Cost of Sales'!G9</f>
        <v>4953571.4285714291</v>
      </c>
      <c r="H8" s="209">
        <f>'Cost of Sales'!H9</f>
        <v>4953571.4285714291</v>
      </c>
      <c r="I8" s="209">
        <f>'Cost of Sales'!I9</f>
        <v>4953571.4285714291</v>
      </c>
      <c r="J8" s="99"/>
      <c r="K8" s="209">
        <f t="shared" ref="K8:K15" si="0">SUM(B8:E8)</f>
        <v>10558928.571428573</v>
      </c>
      <c r="L8" s="209">
        <f t="shared" ref="L8:L15" si="1">SUM(F8:I8)</f>
        <v>19814285.714285716</v>
      </c>
      <c r="M8" s="151"/>
    </row>
    <row r="9" spans="1:20">
      <c r="A9" s="183" t="str">
        <f>'User Input Traffic'!A13</f>
        <v>Natural Search</v>
      </c>
      <c r="B9" s="209">
        <f>'Cost of Sales'!B10</f>
        <v>0</v>
      </c>
      <c r="C9" s="209">
        <f>'Cost of Sales'!C10</f>
        <v>5214.2857142857147</v>
      </c>
      <c r="D9" s="209">
        <f>'Cost of Sales'!D10</f>
        <v>7169.6428571428569</v>
      </c>
      <c r="E9" s="209">
        <f>'Cost of Sales'!E10</f>
        <v>17924.107142857145</v>
      </c>
      <c r="F9" s="209">
        <f>'Cost of Sales'!F10</f>
        <v>17924.107142857145</v>
      </c>
      <c r="G9" s="209">
        <f>'Cost of Sales'!G10</f>
        <v>17924.107142857145</v>
      </c>
      <c r="H9" s="209">
        <f>'Cost of Sales'!H10</f>
        <v>17924.107142857145</v>
      </c>
      <c r="I9" s="209">
        <f>'Cost of Sales'!I10</f>
        <v>17924.107142857145</v>
      </c>
      <c r="J9" s="99"/>
      <c r="K9" s="209">
        <f t="shared" si="0"/>
        <v>30308.035714285717</v>
      </c>
      <c r="L9" s="209">
        <f t="shared" si="1"/>
        <v>71696.42857142858</v>
      </c>
      <c r="M9" s="151"/>
    </row>
    <row r="10" spans="1:20">
      <c r="A10" s="113" t="str">
        <f>'User Input Traffic'!A20</f>
        <v>E-mails</v>
      </c>
      <c r="B10" s="209">
        <f>'Cost of Sales'!B11</f>
        <v>0</v>
      </c>
      <c r="C10" s="209">
        <f>'Cost of Sales'!C11</f>
        <v>7821.4285714285716</v>
      </c>
      <c r="D10" s="209">
        <f>'Cost of Sales'!D11</f>
        <v>9125</v>
      </c>
      <c r="E10" s="209">
        <f>'Cost of Sales'!E11</f>
        <v>16294.642857142859</v>
      </c>
      <c r="F10" s="209">
        <f>'Cost of Sales'!F11</f>
        <v>16294.642857142859</v>
      </c>
      <c r="G10" s="209">
        <f>'Cost of Sales'!G11</f>
        <v>16294.642857142859</v>
      </c>
      <c r="H10" s="209">
        <f>'Cost of Sales'!H11</f>
        <v>16294.642857142859</v>
      </c>
      <c r="I10" s="209">
        <f>'Cost of Sales'!I11</f>
        <v>16294.642857142859</v>
      </c>
      <c r="J10" s="99"/>
      <c r="K10" s="209">
        <f t="shared" si="0"/>
        <v>33241.071428571435</v>
      </c>
      <c r="L10" s="209">
        <f t="shared" si="1"/>
        <v>65178.571428571435</v>
      </c>
      <c r="M10" s="151"/>
    </row>
    <row r="11" spans="1:20">
      <c r="A11" s="113" t="str">
        <f>'User Input Traffic'!A27</f>
        <v>Banner Ads (Online)</v>
      </c>
      <c r="B11" s="209">
        <f>'Cost of Sales'!B12</f>
        <v>0</v>
      </c>
      <c r="C11" s="209">
        <f>'Cost of Sales'!C12</f>
        <v>32589.285714285717</v>
      </c>
      <c r="D11" s="209">
        <f>'Cost of Sales'!D12</f>
        <v>39107.142857142855</v>
      </c>
      <c r="E11" s="209">
        <f>'Cost of Sales'!E12</f>
        <v>65178.571428571435</v>
      </c>
      <c r="F11" s="209">
        <f>'Cost of Sales'!F12</f>
        <v>65178.571428571435</v>
      </c>
      <c r="G11" s="209">
        <f>'Cost of Sales'!G12</f>
        <v>65178.571428571435</v>
      </c>
      <c r="H11" s="209">
        <f>'Cost of Sales'!H12</f>
        <v>65178.571428571435</v>
      </c>
      <c r="I11" s="209">
        <f>'Cost of Sales'!I12</f>
        <v>65178.571428571435</v>
      </c>
      <c r="J11" s="99"/>
      <c r="K11" s="209">
        <f t="shared" si="0"/>
        <v>136875</v>
      </c>
      <c r="L11" s="209">
        <f t="shared" si="1"/>
        <v>260714.28571428574</v>
      </c>
      <c r="M11" s="151"/>
    </row>
    <row r="12" spans="1:20">
      <c r="A12" s="113" t="str">
        <f>'User Input Traffic'!A34</f>
        <v>Social Network Ads</v>
      </c>
      <c r="B12" s="209">
        <f>'Cost of Sales'!B13</f>
        <v>0</v>
      </c>
      <c r="C12" s="209">
        <f>'Cost of Sales'!C13</f>
        <v>18250</v>
      </c>
      <c r="D12" s="209">
        <f>'Cost of Sales'!D13</f>
        <v>28678.571428571431</v>
      </c>
      <c r="E12" s="209">
        <f>'Cost of Sales'!E13</f>
        <v>164250</v>
      </c>
      <c r="F12" s="209">
        <f>'Cost of Sales'!F13</f>
        <v>164250</v>
      </c>
      <c r="G12" s="209">
        <f>'Cost of Sales'!G13</f>
        <v>164250</v>
      </c>
      <c r="H12" s="209">
        <f>'Cost of Sales'!H13</f>
        <v>164250</v>
      </c>
      <c r="I12" s="209">
        <f>'Cost of Sales'!I13</f>
        <v>164250</v>
      </c>
      <c r="J12" s="99"/>
      <c r="K12" s="209">
        <f t="shared" si="0"/>
        <v>211178.57142857142</v>
      </c>
      <c r="L12" s="209">
        <f t="shared" si="1"/>
        <v>657000</v>
      </c>
      <c r="M12" s="151"/>
    </row>
    <row r="13" spans="1:20">
      <c r="A13" s="113" t="str">
        <f>'User Input Traffic'!A41</f>
        <v>Smartphone (Apps) Ads</v>
      </c>
      <c r="B13" s="209">
        <f>'Cost of Sales'!B14</f>
        <v>0</v>
      </c>
      <c r="C13" s="209">
        <f>'Cost of Sales'!C14</f>
        <v>260714.28571428574</v>
      </c>
      <c r="D13" s="209">
        <f>'Cost of Sales'!D14</f>
        <v>365000</v>
      </c>
      <c r="E13" s="209">
        <f>'Cost of Sales'!E14</f>
        <v>1720714.2857142859</v>
      </c>
      <c r="F13" s="209">
        <f>'Cost of Sales'!F14</f>
        <v>1720714.2857142859</v>
      </c>
      <c r="G13" s="209">
        <f>'Cost of Sales'!G14</f>
        <v>1720714.2857142859</v>
      </c>
      <c r="H13" s="209">
        <f>'Cost of Sales'!H14</f>
        <v>1720714.2857142859</v>
      </c>
      <c r="I13" s="209">
        <f>'Cost of Sales'!I14</f>
        <v>1720714.2857142859</v>
      </c>
      <c r="J13" s="99"/>
      <c r="K13" s="209">
        <f>SUM(B13:E13)</f>
        <v>2346428.5714285718</v>
      </c>
      <c r="L13" s="209">
        <f>SUM(F13:I13)</f>
        <v>6882857.1428571437</v>
      </c>
      <c r="M13" s="184"/>
      <c r="N13" s="61"/>
      <c r="O13" s="61"/>
      <c r="P13" s="61"/>
      <c r="Q13" s="61"/>
      <c r="R13" s="61"/>
      <c r="S13" s="61"/>
      <c r="T13" s="61"/>
    </row>
    <row r="14" spans="1:20" ht="15.75" thickBot="1">
      <c r="A14" s="113" t="str">
        <f>'User Input Traffic'!A48</f>
        <v>IPTV Ads</v>
      </c>
      <c r="B14" s="212">
        <f>'Cost of Sales'!B15</f>
        <v>0</v>
      </c>
      <c r="C14" s="212">
        <f>'Cost of Sales'!C15</f>
        <v>130357.14285714287</v>
      </c>
      <c r="D14" s="212">
        <f>'Cost of Sales'!D15</f>
        <v>195535.71428571432</v>
      </c>
      <c r="E14" s="212">
        <f>'Cost of Sales'!E15</f>
        <v>1877142.8571428568</v>
      </c>
      <c r="F14" s="212">
        <f>'Cost of Sales'!F15</f>
        <v>1877142.8571428568</v>
      </c>
      <c r="G14" s="212">
        <f>'Cost of Sales'!G15</f>
        <v>1877142.8571428568</v>
      </c>
      <c r="H14" s="212">
        <f>'Cost of Sales'!H15</f>
        <v>1877142.8571428568</v>
      </c>
      <c r="I14" s="212">
        <f>'Cost of Sales'!I15</f>
        <v>1877142.8571428568</v>
      </c>
      <c r="J14" s="99"/>
      <c r="K14" s="212">
        <f t="shared" si="0"/>
        <v>2203035.7142857141</v>
      </c>
      <c r="L14" s="280">
        <f t="shared" si="1"/>
        <v>7508571.4285714272</v>
      </c>
      <c r="M14" s="184"/>
      <c r="N14" s="61"/>
      <c r="O14" s="61"/>
      <c r="P14" s="61"/>
      <c r="Q14" s="61"/>
      <c r="R14" s="61"/>
      <c r="S14" s="61"/>
      <c r="T14" s="61"/>
    </row>
    <row r="15" spans="1:20" ht="15.75" thickTop="1">
      <c r="A15" s="174" t="s">
        <v>77</v>
      </c>
      <c r="B15" s="75">
        <f>'Cost of Sales'!B16</f>
        <v>0</v>
      </c>
      <c r="C15" s="75">
        <f>'Cost of Sales'!C16</f>
        <v>3192446.4285714291</v>
      </c>
      <c r="D15" s="75">
        <f>'Cost of Sales'!D16</f>
        <v>3512473.2142857146</v>
      </c>
      <c r="E15" s="75">
        <f>'Cost of Sales'!E16</f>
        <v>8815075.8928571437</v>
      </c>
      <c r="F15" s="75">
        <f>'Cost of Sales'!F16</f>
        <v>8815075.8928571437</v>
      </c>
      <c r="G15" s="75">
        <f>'Cost of Sales'!G16</f>
        <v>8815075.8928571437</v>
      </c>
      <c r="H15" s="75">
        <f>'Cost of Sales'!H16</f>
        <v>8815075.8928571437</v>
      </c>
      <c r="I15" s="75">
        <f>'Cost of Sales'!I16</f>
        <v>8815075.8928571437</v>
      </c>
      <c r="J15" s="108"/>
      <c r="K15" s="75">
        <f t="shared" si="0"/>
        <v>15519995.535714287</v>
      </c>
      <c r="L15" s="223">
        <f t="shared" si="1"/>
        <v>35260303.571428575</v>
      </c>
      <c r="M15" s="151"/>
    </row>
    <row r="16" spans="1:20">
      <c r="A16" s="66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151"/>
    </row>
    <row r="17" spans="1:20">
      <c r="A17" s="174" t="s">
        <v>81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226"/>
    </row>
    <row r="18" spans="1:20">
      <c r="A18" s="113" t="s">
        <v>34</v>
      </c>
      <c r="B18" s="209">
        <f>'Cost of Sales'!B18</f>
        <v>0</v>
      </c>
      <c r="C18" s="209">
        <f>'Cost of Sales'!C18</f>
        <v>190669.04761904763</v>
      </c>
      <c r="D18" s="209">
        <f>'Cost of Sales'!D18</f>
        <v>240204.76190476192</v>
      </c>
      <c r="E18" s="209">
        <f>'Cost of Sales'!E18</f>
        <v>665820.83333333349</v>
      </c>
      <c r="F18" s="209">
        <f>'Cost of Sales'!F18</f>
        <v>665820.83333333349</v>
      </c>
      <c r="G18" s="209">
        <f>'Cost of Sales'!G18</f>
        <v>665820.83333333349</v>
      </c>
      <c r="H18" s="209">
        <f>'Cost of Sales'!H18</f>
        <v>665820.83333333349</v>
      </c>
      <c r="I18" s="209">
        <f>'Cost of Sales'!I18</f>
        <v>665820.83333333349</v>
      </c>
      <c r="J18" s="99"/>
      <c r="K18" s="209">
        <f>SUM(B18:E18)</f>
        <v>1096694.6428571432</v>
      </c>
      <c r="L18" s="209">
        <f>SUM(F18:I18)</f>
        <v>2663283.333333334</v>
      </c>
      <c r="M18" s="184"/>
      <c r="N18" s="61"/>
      <c r="O18" s="61"/>
      <c r="P18" s="61"/>
      <c r="Q18" s="61"/>
      <c r="R18" s="61"/>
      <c r="S18" s="61"/>
      <c r="T18" s="61"/>
    </row>
    <row r="19" spans="1:20" ht="15.75" thickBot="1">
      <c r="A19" s="113" t="s">
        <v>64</v>
      </c>
      <c r="B19" s="212">
        <f>'Cost of Sales'!B19</f>
        <v>0</v>
      </c>
      <c r="C19" s="212">
        <f>'Cost of Sales'!C19</f>
        <v>3761.1428571428569</v>
      </c>
      <c r="D19" s="212">
        <f>'Cost of Sales'!D19</f>
        <v>4738.2857142857138</v>
      </c>
      <c r="E19" s="212">
        <f>'Cost of Sales'!E19</f>
        <v>13134</v>
      </c>
      <c r="F19" s="212">
        <f>'Cost of Sales'!F19</f>
        <v>13134</v>
      </c>
      <c r="G19" s="212">
        <f>'Cost of Sales'!G19</f>
        <v>13134</v>
      </c>
      <c r="H19" s="212">
        <f>'Cost of Sales'!H19</f>
        <v>13134</v>
      </c>
      <c r="I19" s="212">
        <f>'Cost of Sales'!I19</f>
        <v>13134</v>
      </c>
      <c r="J19" s="99"/>
      <c r="K19" s="212">
        <f>SUM(B19:E19)</f>
        <v>21633.428571428572</v>
      </c>
      <c r="L19" s="212">
        <f>SUM(F19:I19)</f>
        <v>52536</v>
      </c>
      <c r="M19" s="184"/>
      <c r="N19" s="61"/>
      <c r="O19" s="61"/>
      <c r="P19" s="61"/>
      <c r="Q19" s="61"/>
      <c r="R19" s="61"/>
      <c r="S19" s="61"/>
      <c r="T19" s="61"/>
    </row>
    <row r="20" spans="1:20" ht="15.75" thickTop="1">
      <c r="A20" s="174" t="s">
        <v>82</v>
      </c>
      <c r="B20" s="75">
        <f>'Cost of Sales'!B20</f>
        <v>0</v>
      </c>
      <c r="C20" s="75">
        <f>'Cost of Sales'!C20</f>
        <v>194430.1904761905</v>
      </c>
      <c r="D20" s="75">
        <f>'Cost of Sales'!D20</f>
        <v>244943.04761904763</v>
      </c>
      <c r="E20" s="75">
        <f>'Cost of Sales'!E20</f>
        <v>678954.83333333349</v>
      </c>
      <c r="F20" s="75">
        <f>'Cost of Sales'!F20</f>
        <v>678954.83333333349</v>
      </c>
      <c r="G20" s="75">
        <f>'Cost of Sales'!G20</f>
        <v>678954.83333333349</v>
      </c>
      <c r="H20" s="75">
        <f>'Cost of Sales'!H20</f>
        <v>678954.83333333349</v>
      </c>
      <c r="I20" s="75">
        <f>'Cost of Sales'!I20</f>
        <v>678954.83333333349</v>
      </c>
      <c r="J20" s="108"/>
      <c r="K20" s="75">
        <f>SUM(B20:E20)</f>
        <v>1118328.0714285716</v>
      </c>
      <c r="L20" s="223">
        <f>SUM(F20:I20)</f>
        <v>2715819.333333334</v>
      </c>
      <c r="M20" s="184"/>
      <c r="N20" s="61"/>
      <c r="O20" s="61"/>
      <c r="P20" s="61"/>
      <c r="Q20" s="61"/>
      <c r="R20" s="61"/>
      <c r="S20" s="61"/>
      <c r="T20" s="61"/>
    </row>
    <row r="21" spans="1:20">
      <c r="A21" s="66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184"/>
      <c r="N21" s="61"/>
      <c r="O21" s="61"/>
      <c r="P21" s="61"/>
      <c r="Q21" s="61"/>
      <c r="R21" s="61"/>
      <c r="S21" s="61"/>
      <c r="T21" s="61"/>
    </row>
    <row r="22" spans="1:20">
      <c r="A22" s="174" t="s">
        <v>70</v>
      </c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8"/>
      <c r="M22" s="61"/>
      <c r="N22" s="61"/>
      <c r="O22" s="61"/>
      <c r="P22" s="61"/>
      <c r="Q22" s="61"/>
      <c r="R22" s="61"/>
      <c r="S22" s="61"/>
      <c r="T22" s="61"/>
    </row>
    <row r="23" spans="1:20" ht="15.75" thickBot="1">
      <c r="A23" s="113" t="s">
        <v>83</v>
      </c>
      <c r="B23" s="212">
        <f>'Cost of Sales'!B22</f>
        <v>0</v>
      </c>
      <c r="C23" s="212">
        <f>'Cost of Sales'!C22</f>
        <v>10096.160714285714</v>
      </c>
      <c r="D23" s="212">
        <f>'Cost of Sales'!D22</f>
        <v>13048.749999999998</v>
      </c>
      <c r="E23" s="212">
        <f>'Cost of Sales'!E22</f>
        <v>38478.169642857145</v>
      </c>
      <c r="F23" s="212">
        <f>'Cost of Sales'!F22</f>
        <v>38478.169642857145</v>
      </c>
      <c r="G23" s="212">
        <f>'Cost of Sales'!G22</f>
        <v>38478.169642857145</v>
      </c>
      <c r="H23" s="212">
        <f>'Cost of Sales'!H22</f>
        <v>38478.169642857145</v>
      </c>
      <c r="I23" s="212">
        <f>'Cost of Sales'!I22</f>
        <v>38478.169642857145</v>
      </c>
      <c r="J23" s="99"/>
      <c r="K23" s="212">
        <f>SUM(B23:E23)</f>
        <v>61623.080357142855</v>
      </c>
      <c r="L23" s="212">
        <f>SUM(F23:I23)</f>
        <v>153912.67857142858</v>
      </c>
      <c r="M23" s="184"/>
      <c r="N23" s="61"/>
      <c r="O23" s="61"/>
      <c r="P23" s="61"/>
      <c r="Q23" s="61"/>
      <c r="R23" s="61"/>
      <c r="S23" s="61"/>
      <c r="T23" s="61"/>
    </row>
    <row r="24" spans="1:20" ht="15.75" thickTop="1">
      <c r="A24" s="114" t="s">
        <v>84</v>
      </c>
      <c r="B24" s="207">
        <f>'Cost of Sales'!B23</f>
        <v>0</v>
      </c>
      <c r="C24" s="207">
        <f>'Cost of Sales'!C23</f>
        <v>10096.160714285714</v>
      </c>
      <c r="D24" s="207">
        <f>'Cost of Sales'!D23</f>
        <v>13048.749999999998</v>
      </c>
      <c r="E24" s="207">
        <f>'Cost of Sales'!E23</f>
        <v>38478.169642857145</v>
      </c>
      <c r="F24" s="207">
        <f>'Cost of Sales'!F23</f>
        <v>38478.169642857145</v>
      </c>
      <c r="G24" s="207">
        <f>'Cost of Sales'!G23</f>
        <v>38478.169642857145</v>
      </c>
      <c r="H24" s="207">
        <f>'Cost of Sales'!H23</f>
        <v>38478.169642857145</v>
      </c>
      <c r="I24" s="207">
        <f>'Cost of Sales'!I23</f>
        <v>38478.169642857145</v>
      </c>
      <c r="J24" s="115"/>
      <c r="K24" s="207">
        <f>SUM(B24:E24)</f>
        <v>61623.080357142855</v>
      </c>
      <c r="L24" s="208">
        <f>SUM(F24:I24)</f>
        <v>153912.67857142858</v>
      </c>
      <c r="M24" s="61"/>
      <c r="N24" s="61"/>
      <c r="O24" s="61"/>
      <c r="P24" s="61"/>
      <c r="Q24" s="61"/>
      <c r="R24" s="61"/>
      <c r="S24" s="61"/>
      <c r="T24" s="61"/>
    </row>
    <row r="25" spans="1:20">
      <c r="A25" s="66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61"/>
      <c r="N25" s="61"/>
      <c r="O25" s="61"/>
      <c r="P25" s="61"/>
      <c r="Q25" s="61"/>
      <c r="R25" s="61"/>
      <c r="S25" s="61"/>
      <c r="T25" s="61"/>
    </row>
    <row r="26" spans="1:20">
      <c r="A26" s="65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</row>
    <row r="27" spans="1:20">
      <c r="A27" s="66" t="s">
        <v>36</v>
      </c>
      <c r="B27" s="119"/>
      <c r="C27" s="119"/>
      <c r="D27" s="119"/>
      <c r="E27" s="119"/>
      <c r="F27" s="119"/>
      <c r="G27" s="119"/>
      <c r="H27" s="119"/>
      <c r="I27" s="119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</row>
    <row r="28" spans="1:20">
      <c r="A28" s="118" t="str">
        <f>'Operating Costs'!A6</f>
        <v>Sales and Marketing</v>
      </c>
      <c r="B28" s="209">
        <f>'Operating Costs'!B6</f>
        <v>2000</v>
      </c>
      <c r="C28" s="209">
        <f>'Operating Costs'!C6</f>
        <v>2000</v>
      </c>
      <c r="D28" s="209">
        <f>'Operating Costs'!D6</f>
        <v>2000</v>
      </c>
      <c r="E28" s="209">
        <f>'Operating Costs'!E6</f>
        <v>2000</v>
      </c>
      <c r="F28" s="209">
        <f>'Operating Costs'!F6</f>
        <v>2000</v>
      </c>
      <c r="G28" s="209">
        <f>'Operating Costs'!G6</f>
        <v>2000</v>
      </c>
      <c r="H28" s="209">
        <f>'Operating Costs'!H6</f>
        <v>2000</v>
      </c>
      <c r="I28" s="209">
        <f>'Operating Costs'!I6</f>
        <v>2000</v>
      </c>
      <c r="J28" s="210"/>
      <c r="K28" s="211">
        <f t="shared" ref="K28:K36" si="2">SUM(B28:E28)</f>
        <v>8000</v>
      </c>
      <c r="L28" s="211">
        <f t="shared" ref="L28:L36" si="3">SUM(F28:I28)</f>
        <v>8000</v>
      </c>
      <c r="M28" s="184"/>
      <c r="N28" s="61"/>
      <c r="O28" s="61"/>
      <c r="P28" s="61"/>
      <c r="Q28" s="61"/>
      <c r="R28" s="61"/>
      <c r="S28" s="61"/>
      <c r="T28" s="61"/>
    </row>
    <row r="29" spans="1:20">
      <c r="A29" s="113" t="str">
        <f>'Operating Costs'!A7</f>
        <v>Travel and entertainment</v>
      </c>
      <c r="B29" s="209">
        <f>'Operating Costs'!B7</f>
        <v>1000</v>
      </c>
      <c r="C29" s="209">
        <f>'Operating Costs'!C7</f>
        <v>1000</v>
      </c>
      <c r="D29" s="209">
        <f>'Operating Costs'!D7</f>
        <v>1000</v>
      </c>
      <c r="E29" s="209">
        <f>'Operating Costs'!E7</f>
        <v>1000</v>
      </c>
      <c r="F29" s="209">
        <f>'Operating Costs'!F7</f>
        <v>1000</v>
      </c>
      <c r="G29" s="209">
        <f>'Operating Costs'!G7</f>
        <v>1000</v>
      </c>
      <c r="H29" s="209">
        <f>'Operating Costs'!H7</f>
        <v>1000</v>
      </c>
      <c r="I29" s="209">
        <f>'Operating Costs'!I7</f>
        <v>1000</v>
      </c>
      <c r="J29" s="99"/>
      <c r="K29" s="209">
        <f t="shared" si="2"/>
        <v>4000</v>
      </c>
      <c r="L29" s="209">
        <f t="shared" si="3"/>
        <v>4000</v>
      </c>
      <c r="M29" s="184"/>
      <c r="N29" s="61"/>
      <c r="O29" s="61"/>
      <c r="P29" s="61"/>
      <c r="Q29" s="61"/>
      <c r="R29" s="61"/>
      <c r="S29" s="61"/>
      <c r="T29" s="61"/>
    </row>
    <row r="30" spans="1:20">
      <c r="A30" s="113" t="str">
        <f>'Operating Costs'!A8</f>
        <v>CMS</v>
      </c>
      <c r="B30" s="209">
        <f>'Operating Costs'!B8</f>
        <v>0</v>
      </c>
      <c r="C30" s="209">
        <f>'Operating Costs'!C8</f>
        <v>0</v>
      </c>
      <c r="D30" s="209">
        <f>'Operating Costs'!D8</f>
        <v>0</v>
      </c>
      <c r="E30" s="209">
        <f>'Operating Costs'!E8</f>
        <v>0</v>
      </c>
      <c r="F30" s="209">
        <f>'Operating Costs'!F8</f>
        <v>0</v>
      </c>
      <c r="G30" s="209">
        <f>'Operating Costs'!G8</f>
        <v>0</v>
      </c>
      <c r="H30" s="209">
        <f>'Operating Costs'!H8</f>
        <v>0</v>
      </c>
      <c r="I30" s="209">
        <f>'Operating Costs'!I8</f>
        <v>0</v>
      </c>
      <c r="J30" s="99"/>
      <c r="K30" s="209">
        <f t="shared" si="2"/>
        <v>0</v>
      </c>
      <c r="L30" s="209">
        <f t="shared" si="3"/>
        <v>0</v>
      </c>
      <c r="M30" s="184"/>
      <c r="N30" s="61"/>
      <c r="O30" s="61"/>
      <c r="P30" s="61"/>
      <c r="Q30" s="61"/>
      <c r="R30" s="61"/>
      <c r="S30" s="61"/>
      <c r="T30" s="61"/>
    </row>
    <row r="31" spans="1:20">
      <c r="A31" s="113" t="str">
        <f>'Operating Costs'!A9</f>
        <v>Analytics</v>
      </c>
      <c r="B31" s="209">
        <f>'Operating Costs'!B9</f>
        <v>0</v>
      </c>
      <c r="C31" s="209">
        <f>'Operating Costs'!C9</f>
        <v>0</v>
      </c>
      <c r="D31" s="209">
        <f>'Operating Costs'!D9</f>
        <v>0</v>
      </c>
      <c r="E31" s="209">
        <f>'Operating Costs'!E9</f>
        <v>0</v>
      </c>
      <c r="F31" s="209">
        <f>'Operating Costs'!F9</f>
        <v>0</v>
      </c>
      <c r="G31" s="209">
        <f>'Operating Costs'!G9</f>
        <v>0</v>
      </c>
      <c r="H31" s="209">
        <f>'Operating Costs'!H9</f>
        <v>0</v>
      </c>
      <c r="I31" s="209">
        <f>'Operating Costs'!I9</f>
        <v>0</v>
      </c>
      <c r="J31" s="99"/>
      <c r="K31" s="209">
        <f>SUM(B31:E31)</f>
        <v>0</v>
      </c>
      <c r="L31" s="209">
        <f>SUM(F31:I31)</f>
        <v>0</v>
      </c>
      <c r="M31" s="184"/>
      <c r="N31" s="61"/>
      <c r="O31" s="61"/>
      <c r="P31" s="61"/>
      <c r="Q31" s="61"/>
      <c r="R31" s="61"/>
      <c r="S31" s="61"/>
      <c r="T31" s="61"/>
    </row>
    <row r="32" spans="1:20">
      <c r="A32" s="113" t="str">
        <f>'Operating Costs'!A10</f>
        <v>Hosting</v>
      </c>
      <c r="B32" s="209">
        <f>'Operating Costs'!B10</f>
        <v>1500</v>
      </c>
      <c r="C32" s="209">
        <f>'Operating Costs'!C10</f>
        <v>1500</v>
      </c>
      <c r="D32" s="209">
        <f>'Operating Costs'!D10</f>
        <v>1500</v>
      </c>
      <c r="E32" s="209">
        <f>'Operating Costs'!E10</f>
        <v>1500</v>
      </c>
      <c r="F32" s="209">
        <f>'Operating Costs'!F10</f>
        <v>1500</v>
      </c>
      <c r="G32" s="209">
        <f>'Operating Costs'!G10</f>
        <v>1500</v>
      </c>
      <c r="H32" s="209">
        <f>'Operating Costs'!H10</f>
        <v>1500</v>
      </c>
      <c r="I32" s="209">
        <f>'Operating Costs'!I10</f>
        <v>1500</v>
      </c>
      <c r="J32" s="99"/>
      <c r="K32" s="209">
        <f t="shared" si="2"/>
        <v>6000</v>
      </c>
      <c r="L32" s="209">
        <f t="shared" si="3"/>
        <v>6000</v>
      </c>
      <c r="M32" s="184"/>
      <c r="N32" s="61"/>
      <c r="O32" s="61"/>
      <c r="P32" s="61"/>
      <c r="Q32" s="61"/>
      <c r="R32" s="61"/>
      <c r="S32" s="61"/>
      <c r="T32" s="61"/>
    </row>
    <row r="33" spans="1:20">
      <c r="A33" s="113" t="str">
        <f>'Operating Costs'!A11</f>
        <v>Depreciation</v>
      </c>
      <c r="B33" s="209">
        <f>'Operating Costs'!B11</f>
        <v>3000</v>
      </c>
      <c r="C33" s="209">
        <f>'Operating Costs'!C11</f>
        <v>3000</v>
      </c>
      <c r="D33" s="209">
        <f>'Operating Costs'!D11</f>
        <v>3000</v>
      </c>
      <c r="E33" s="209">
        <f>'Operating Costs'!E11</f>
        <v>3000</v>
      </c>
      <c r="F33" s="209">
        <f>'Operating Costs'!F11</f>
        <v>3000</v>
      </c>
      <c r="G33" s="209">
        <f>'Operating Costs'!G11</f>
        <v>3000</v>
      </c>
      <c r="H33" s="209">
        <f>'Operating Costs'!H11</f>
        <v>3000</v>
      </c>
      <c r="I33" s="209">
        <f>'Operating Costs'!I11</f>
        <v>3000</v>
      </c>
      <c r="J33" s="99"/>
      <c r="K33" s="209">
        <f t="shared" si="2"/>
        <v>12000</v>
      </c>
      <c r="L33" s="209">
        <f t="shared" si="3"/>
        <v>12000</v>
      </c>
      <c r="M33" s="184"/>
      <c r="N33" s="61"/>
      <c r="O33" s="61"/>
      <c r="P33" s="61"/>
      <c r="Q33" s="61"/>
      <c r="R33" s="61"/>
      <c r="S33" s="61"/>
      <c r="T33" s="61"/>
    </row>
    <row r="34" spans="1:20">
      <c r="A34" s="113" t="str">
        <f>'Operating Costs'!A12</f>
        <v>Web Design</v>
      </c>
      <c r="B34" s="209">
        <f>'Operating Costs'!B12</f>
        <v>0</v>
      </c>
      <c r="C34" s="209">
        <f>'Operating Costs'!C12</f>
        <v>0</v>
      </c>
      <c r="D34" s="209">
        <f>'Operating Costs'!D12</f>
        <v>0</v>
      </c>
      <c r="E34" s="209">
        <f>'Operating Costs'!E12</f>
        <v>0</v>
      </c>
      <c r="F34" s="209">
        <f>'Operating Costs'!F12</f>
        <v>0</v>
      </c>
      <c r="G34" s="209">
        <f>'Operating Costs'!G12</f>
        <v>0</v>
      </c>
      <c r="H34" s="209">
        <f>'Operating Costs'!H12</f>
        <v>0</v>
      </c>
      <c r="I34" s="209">
        <f>'Operating Costs'!I12</f>
        <v>0</v>
      </c>
      <c r="J34" s="99"/>
      <c r="K34" s="209">
        <f>SUM(B34:H34)</f>
        <v>0</v>
      </c>
      <c r="L34" s="209">
        <f>SUM(F34:I34)</f>
        <v>0</v>
      </c>
      <c r="M34" s="184"/>
      <c r="N34" s="61"/>
      <c r="O34" s="61"/>
      <c r="P34" s="61"/>
      <c r="Q34" s="61"/>
      <c r="R34" s="61"/>
      <c r="S34" s="61"/>
      <c r="T34" s="61"/>
    </row>
    <row r="35" spans="1:20" ht="15.75" thickBot="1">
      <c r="A35" s="113" t="str">
        <f>'Operating Costs'!A17</f>
        <v>Development &amp; Support Team</v>
      </c>
      <c r="B35" s="212">
        <f>'Operating Costs'!B17</f>
        <v>30000</v>
      </c>
      <c r="C35" s="212">
        <f>'Operating Costs'!C17</f>
        <v>30000</v>
      </c>
      <c r="D35" s="212">
        <f>'Operating Costs'!D17</f>
        <v>30000</v>
      </c>
      <c r="E35" s="212">
        <f>'Operating Costs'!E17</f>
        <v>30000</v>
      </c>
      <c r="F35" s="212">
        <f>'Operating Costs'!F17</f>
        <v>30000</v>
      </c>
      <c r="G35" s="212">
        <f>'Operating Costs'!G17</f>
        <v>30000</v>
      </c>
      <c r="H35" s="212">
        <f>'Operating Costs'!H17</f>
        <v>30000</v>
      </c>
      <c r="I35" s="212">
        <f>'Operating Costs'!I17</f>
        <v>30000</v>
      </c>
      <c r="J35" s="99"/>
      <c r="K35" s="212">
        <f t="shared" si="2"/>
        <v>120000</v>
      </c>
      <c r="L35" s="212">
        <f t="shared" si="3"/>
        <v>120000</v>
      </c>
      <c r="M35" s="184"/>
      <c r="N35" s="61"/>
      <c r="O35" s="61"/>
      <c r="P35" s="61"/>
      <c r="Q35" s="61"/>
      <c r="R35" s="61"/>
      <c r="S35" s="61"/>
      <c r="T35" s="61"/>
    </row>
    <row r="36" spans="1:20" ht="15.75" thickTop="1">
      <c r="A36" s="114" t="s">
        <v>39</v>
      </c>
      <c r="B36" s="115">
        <f>'Operating Costs'!B18</f>
        <v>40500</v>
      </c>
      <c r="C36" s="115">
        <f>'Operating Costs'!C18</f>
        <v>40500</v>
      </c>
      <c r="D36" s="115">
        <f>'Operating Costs'!D18</f>
        <v>40500</v>
      </c>
      <c r="E36" s="115">
        <f>'Operating Costs'!E18</f>
        <v>40500</v>
      </c>
      <c r="F36" s="115">
        <f>'Operating Costs'!F18</f>
        <v>40500</v>
      </c>
      <c r="G36" s="115">
        <f>'Operating Costs'!G18</f>
        <v>40500</v>
      </c>
      <c r="H36" s="115">
        <f>'Operating Costs'!H18</f>
        <v>40500</v>
      </c>
      <c r="I36" s="115">
        <f>'Operating Costs'!I18</f>
        <v>40500</v>
      </c>
      <c r="J36" s="119"/>
      <c r="K36" s="115">
        <f t="shared" si="2"/>
        <v>162000</v>
      </c>
      <c r="L36" s="116">
        <f t="shared" si="3"/>
        <v>162000</v>
      </c>
    </row>
    <row r="37" spans="1:20">
      <c r="A37" s="66"/>
      <c r="B37" s="73"/>
      <c r="C37" s="73"/>
      <c r="D37" s="73"/>
      <c r="E37" s="73"/>
      <c r="F37" s="73"/>
      <c r="G37" s="73"/>
      <c r="H37" s="73"/>
      <c r="I37" s="73"/>
      <c r="J37" s="61"/>
      <c r="K37" s="73"/>
      <c r="L37" s="73"/>
    </row>
    <row r="39" spans="1:20">
      <c r="B39" s="61"/>
      <c r="C39" s="61"/>
      <c r="D39" s="61"/>
      <c r="E39" s="61"/>
      <c r="F39" s="61"/>
      <c r="G39" s="61"/>
      <c r="H39" s="61"/>
      <c r="I39" s="61"/>
      <c r="J39" s="64"/>
      <c r="K39" s="61"/>
      <c r="L39" s="61"/>
    </row>
    <row r="41" spans="1:20">
      <c r="J41" s="71"/>
      <c r="K41" s="71"/>
      <c r="L41" s="71"/>
    </row>
    <row r="42" spans="1:20">
      <c r="A42" s="62"/>
    </row>
    <row r="44" spans="1:20">
      <c r="A44" s="62"/>
    </row>
    <row r="46" spans="1:20">
      <c r="A46" s="62"/>
    </row>
    <row r="47" spans="1:20">
      <c r="A47" s="69"/>
    </row>
    <row r="48" spans="1:20">
      <c r="A48" s="69"/>
    </row>
    <row r="49" spans="1:1">
      <c r="A49" s="69"/>
    </row>
    <row r="50" spans="1:1">
      <c r="A50" s="69"/>
    </row>
    <row r="52" spans="1:1">
      <c r="A52" s="62"/>
    </row>
    <row r="63" spans="1:1">
      <c r="A63" s="62"/>
    </row>
  </sheetData>
  <pageMargins left="0.7" right="0.7" top="0.75" bottom="0.75" header="0.3" footer="0.3"/>
  <pageSetup paperSize="9" orientation="portrait" r:id="rId1"/>
  <ignoredErrors>
    <ignoredError sqref="K28:L29 K35:L35 K32:L33 L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 Input Pricing</vt:lpstr>
      <vt:lpstr>User Input Traffic</vt:lpstr>
      <vt:lpstr>Traffic</vt:lpstr>
      <vt:lpstr>Conversions</vt:lpstr>
      <vt:lpstr>Pricing</vt:lpstr>
      <vt:lpstr>Revenue</vt:lpstr>
      <vt:lpstr>Cost of Sales</vt:lpstr>
      <vt:lpstr>Operating Costs</vt:lpstr>
      <vt:lpstr>Costs</vt:lpstr>
      <vt:lpstr>P-Commerce Model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2010-07-19T23:09:49Z</dcterms:modified>
</cp:coreProperties>
</file>