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 atmosphere" sheetId="1" r:id="rId4"/>
    <sheet state="visible" name="With Atmosphere" sheetId="2" r:id="rId5"/>
    <sheet state="visible" name="Graph this..." sheetId="3" r:id="rId6"/>
    <sheet state="hidden" name="Sheet2" sheetId="4" r:id="rId7"/>
  </sheets>
  <definedNames>
    <definedName localSheetId="3" name="solver_adj">Sheet2!$J$14</definedName>
    <definedName localSheetId="3" name="solver_opt">Sheet2!$K$14</definedName>
  </definedNames>
  <calcPr/>
</workbook>
</file>

<file path=xl/sharedStrings.xml><?xml version="1.0" encoding="utf-8"?>
<sst xmlns="http://schemas.openxmlformats.org/spreadsheetml/2006/main" count="86" uniqueCount="56">
  <si>
    <t>**Atmosphere Energy Balance Model, for show</t>
  </si>
  <si>
    <t>Input Parameters</t>
  </si>
  <si>
    <t>Value</t>
  </si>
  <si>
    <t>Unit</t>
  </si>
  <si>
    <t>Qsun</t>
  </si>
  <si>
    <t>W/m^2</t>
  </si>
  <si>
    <t>emissivity</t>
  </si>
  <si>
    <t>Albedo</t>
  </si>
  <si>
    <t>Boltzman Const.</t>
  </si>
  <si>
    <t>W/m^2k^4</t>
  </si>
  <si>
    <t>CO2 Forcing Function</t>
  </si>
  <si>
    <t>CO2 initial</t>
  </si>
  <si>
    <t>ppm</t>
  </si>
  <si>
    <t>* Don't change this ever</t>
  </si>
  <si>
    <t>CO2 now</t>
  </si>
  <si>
    <t>* Alter this to get different temperatures</t>
  </si>
  <si>
    <t>Forcing function…</t>
  </si>
  <si>
    <t>Calculated Tau</t>
  </si>
  <si>
    <t>Output</t>
  </si>
  <si>
    <t>Solving for T…</t>
  </si>
  <si>
    <t>T^4</t>
  </si>
  <si>
    <t>K^4</t>
  </si>
  <si>
    <t>T</t>
  </si>
  <si>
    <t>K</t>
  </si>
  <si>
    <t>T in Fahrenheit</t>
  </si>
  <si>
    <t>Degree F</t>
  </si>
  <si>
    <t>** No Atmosphere Energy Balance Model, for show</t>
  </si>
  <si>
    <t>W</t>
  </si>
  <si>
    <t>Surface Area</t>
  </si>
  <si>
    <t>m^2</t>
  </si>
  <si>
    <t>albedo</t>
  </si>
  <si>
    <t>Transmissivity of atmosphere</t>
  </si>
  <si>
    <t>PPM</t>
  </si>
  <si>
    <t>Tau</t>
  </si>
  <si>
    <t>q_sun</t>
  </si>
  <si>
    <t>tau @ 560 PPM</t>
  </si>
  <si>
    <t>Calc tau</t>
  </si>
  <si>
    <t>tau @ 410 PPM</t>
  </si>
  <si>
    <t>boltzmann</t>
  </si>
  <si>
    <t>tau @ 280 PPM</t>
  </si>
  <si>
    <t>Forcing</t>
  </si>
  <si>
    <t>Forcing Function</t>
  </si>
  <si>
    <t>Temp actual</t>
  </si>
  <si>
    <t>Temp Predicted</t>
  </si>
  <si>
    <t>Forcing function</t>
  </si>
  <si>
    <t>in fahrenheit</t>
  </si>
  <si>
    <t xml:space="preserve">Homework: Complete the table to get temperature output for each CO2 input. </t>
  </si>
  <si>
    <t>(This uses the atmosphere basic energy model). Compare to the historical record. How well does our model work?</t>
  </si>
  <si>
    <t xml:space="preserve"> </t>
  </si>
  <si>
    <t>Year</t>
  </si>
  <si>
    <t>CO2 input [ppm]</t>
  </si>
  <si>
    <t>Temperature Output [F]</t>
  </si>
  <si>
    <t>&lt;---- Drag this equation down to fill in for all CO2 inputs</t>
  </si>
  <si>
    <t>*** Create a very similar graph here that graphs temperature on the Y axis</t>
  </si>
  <si>
    <t>The two graphs follow a very close line of correlation. But the main difference I notice is the temperature was a little different in comparison to real data. The prediction in the 1800 to the 1980s had temperatures that were about .3 Celsius higher, but eventually, the two graphs blended together and leveled out.  But for a excel spredsheet model I think it worked phenominally</t>
  </si>
  <si>
    <t>Compare both graphs to this real data:</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</si>
</sst>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color theme="1"/>
      <name val="Calibri"/>
    </font>
    <font>
      <b/>
      <sz val="11.0"/>
      <color theme="1"/>
      <name val="Calibri"/>
    </font>
    <font>
      <sz val="11.0"/>
      <color theme="1"/>
      <name val="Calibri"/>
    </font>
  </fonts>
  <fills count="2">
    <fill>
      <patternFill patternType="none"/>
    </fill>
    <fill>
      <patternFill patternType="lightGray"/>
    </fill>
  </fills>
  <borders count="4">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1" fillId="0" fontId="2" numFmtId="0" xfId="0" applyBorder="1" applyFont="1"/>
    <xf borderId="2" fillId="0" fontId="2" numFmtId="2" xfId="0" applyBorder="1" applyFont="1" applyNumberFormat="1"/>
    <xf borderId="3" fillId="0" fontId="2" numFmtId="0" xfId="0" applyBorder="1" applyFont="1"/>
    <xf borderId="0" fillId="0" fontId="3" numFmtId="1" xfId="0" applyFont="1" applyNumberFormat="1"/>
    <xf borderId="0" fillId="0" fontId="3" numFmtId="2" xfId="0" applyFont="1" applyNumberFormat="1"/>
    <xf borderId="0" fillId="0" fontId="1"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595959"/>
                </a:solidFill>
                <a:latin typeface="+mn-lt"/>
              </a:defRPr>
            </a:pPr>
            <a:r>
              <a:t>Historical Carbon Dioxide Concentration</a:t>
            </a:r>
          </a:p>
        </c:rich>
      </c:tx>
      <c:overlay val="0"/>
    </c:title>
    <c:plotArea>
      <c:layout/>
      <c:scatterChart>
        <c:scatterStyle val="lineMarker"/>
        <c:varyColors val="0"/>
        <c:ser>
          <c:idx val="0"/>
          <c:order val="0"/>
          <c:tx>
            <c:strRef>
              <c:f>'Graph this...'!$B$5</c:f>
            </c:strRef>
          </c:tx>
          <c:spPr>
            <a:ln w="47625">
              <a:noFill/>
            </a:ln>
          </c:spPr>
          <c:marker>
            <c:symbol val="circle"/>
            <c:size val="7"/>
            <c:spPr>
              <a:solidFill>
                <a:schemeClr val="accent1"/>
              </a:solidFill>
              <a:ln cmpd="sng">
                <a:solidFill>
                  <a:schemeClr val="accent1"/>
                </a:solidFill>
              </a:ln>
            </c:spPr>
          </c:marker>
          <c:xVal>
            <c:numRef>
              <c:f>'Graph this...'!$A$6:$A$33</c:f>
            </c:numRef>
          </c:xVal>
          <c:yVal>
            <c:numRef>
              <c:f>'Graph this...'!$B$6:$B$33</c:f>
            </c:numRef>
          </c:yVal>
        </c:ser>
        <c:dLbls>
          <c:showLegendKey val="0"/>
          <c:showVal val="0"/>
          <c:showCatName val="0"/>
          <c:showSerName val="0"/>
          <c:showPercent val="0"/>
          <c:showBubbleSize val="0"/>
        </c:dLbls>
        <c:axId val="1884777"/>
        <c:axId val="2001350573"/>
      </c:scatterChart>
      <c:valAx>
        <c:axId val="1884777"/>
        <c:scaling>
          <c:orientation val="minMax"/>
          <c:max val="2020.0"/>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Calibri"/>
                  </a:defRPr>
                </a:pPr>
                <a:r>
                  <a:t/>
                </a:r>
              </a:p>
            </c:rich>
          </c:tx>
          <c:overlay val="0"/>
        </c:title>
        <c:numFmt formatCode="General" sourceLinked="1"/>
        <c:tickLblPos val="nextTo"/>
        <c:spPr>
          <a:ln w="47625">
            <a:noFill/>
          </a:ln>
        </c:spPr>
        <c:txPr>
          <a:bodyPr/>
          <a:lstStyle/>
          <a:p>
            <a:pPr lvl="0">
              <a:defRPr b="0" i="0" sz="900">
                <a:solidFill>
                  <a:srgbClr val="595959"/>
                </a:solidFill>
                <a:latin typeface="+mn-lt"/>
              </a:defRPr>
            </a:pPr>
          </a:p>
        </c:txPr>
        <c:crossAx val="2001350573"/>
      </c:valAx>
      <c:valAx>
        <c:axId val="2001350573"/>
        <c:scaling>
          <c:orientation val="minMax"/>
          <c:max val="400.0"/>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i="0" sz="1000">
                    <a:solidFill>
                      <a:srgbClr val="595959"/>
                    </a:solidFill>
                    <a:latin typeface="+mn-lt"/>
                  </a:defRPr>
                </a:pPr>
                <a:r>
                  <a:t>CO2 Concentration [ppm]</a:t>
                </a:r>
              </a:p>
            </c:rich>
          </c:tx>
          <c:overlay val="0"/>
        </c:title>
        <c:numFmt formatCode="General" sourceLinked="1"/>
        <c:tickLblPos val="nextTo"/>
        <c:spPr>
          <a:ln w="47625">
            <a:noFill/>
          </a:ln>
        </c:spPr>
        <c:txPr>
          <a:bodyPr/>
          <a:lstStyle/>
          <a:p>
            <a:pPr lvl="0">
              <a:defRPr b="0" i="0" sz="900">
                <a:solidFill>
                  <a:srgbClr val="595959"/>
                </a:solidFill>
                <a:latin typeface="+mn-lt"/>
              </a:defRPr>
            </a:pPr>
          </a:p>
        </c:txPr>
        <c:crossAx val="1884777"/>
      </c:valAx>
    </c:plotArea>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Temperature Output [F]</a:t>
            </a:r>
          </a:p>
        </c:rich>
      </c:tx>
      <c:overlay val="0"/>
    </c:title>
    <c:plotArea>
      <c:layout/>
      <c:lineChart>
        <c:varyColors val="0"/>
        <c:ser>
          <c:idx val="0"/>
          <c:order val="0"/>
          <c:tx>
            <c:strRef>
              <c:f>'Graph this...'!$C$5</c:f>
            </c:strRef>
          </c:tx>
          <c:marker>
            <c:symbol val="none"/>
          </c:marker>
          <c:cat>
            <c:strRef>
              <c:f>'Graph this...'!$A$6:$A$33</c:f>
            </c:strRef>
          </c:cat>
          <c:val>
            <c:numRef>
              <c:f>'Graph this...'!$C$6:$C$33</c:f>
            </c:numRef>
          </c:val>
          <c:smooth val="0"/>
        </c:ser>
        <c:axId val="190069758"/>
        <c:axId val="899745768"/>
      </c:lineChart>
      <c:catAx>
        <c:axId val="190069758"/>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899745768"/>
      </c:catAx>
      <c:valAx>
        <c:axId val="899745768"/>
        <c:scaling>
          <c:orientation val="minMax"/>
          <c:min val="56.8"/>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mn-lt"/>
                  </a:defRPr>
                </a:pPr>
                <a:r>
                  <a:t>Temperature Output [F]</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90069758"/>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381000</xdr:colOff>
      <xdr:row>14</xdr:row>
      <xdr:rowOff>57150</xdr:rowOff>
    </xdr:from>
    <xdr:ext cx="3019425" cy="2066925"/>
    <xdr:sp>
      <xdr:nvSpPr>
        <xdr:cNvPr id="12" name="Shape 12"/>
        <xdr:cNvSpPr txBox="1"/>
      </xdr:nvSpPr>
      <xdr:spPr>
        <a:xfrm>
          <a:off x="3836288" y="2751300"/>
          <a:ext cx="3019425" cy="205740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b="0" sz="1100"/>
        </a:p>
        <a:p>
          <a:pPr indent="0" lvl="0" marL="0" rtl="0" algn="l">
            <a:spcBef>
              <a:spcPts val="0"/>
            </a:spcBef>
            <a:spcAft>
              <a:spcPts val="0"/>
            </a:spcAft>
            <a:buNone/>
          </a:pPr>
          <a:r>
            <a:t/>
          </a:r>
          <a:endParaRPr b="0" sz="1100"/>
        </a:p>
        <a:p>
          <a:pPr indent="0" lvl="0" marL="0" rtl="0" algn="l">
            <a:spcBef>
              <a:spcPts val="0"/>
            </a:spcBef>
            <a:spcAft>
              <a:spcPts val="0"/>
            </a:spcAft>
            <a:buNone/>
          </a:pPr>
          <a:r>
            <a:t/>
          </a:r>
          <a:endParaRPr b="0"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lientData fLocksWithSheet="0"/>
  </xdr:oneCellAnchor>
  <xdr:oneCellAnchor>
    <xdr:from>
      <xdr:col>9</xdr:col>
      <xdr:colOff>361950</xdr:colOff>
      <xdr:row>20</xdr:row>
      <xdr:rowOff>66675</xdr:rowOff>
    </xdr:from>
    <xdr:ext cx="4067175" cy="1809750"/>
    <xdr:sp>
      <xdr:nvSpPr>
        <xdr:cNvPr id="13" name="Shape 13"/>
        <xdr:cNvSpPr txBox="1"/>
      </xdr:nvSpPr>
      <xdr:spPr>
        <a:xfrm>
          <a:off x="3317175" y="2875125"/>
          <a:ext cx="4057650" cy="180975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b="0"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lientData fLocksWithSheet="0"/>
  </xdr:oneCellAnchor>
  <xdr:oneCellAnchor>
    <xdr:from>
      <xdr:col>4</xdr:col>
      <xdr:colOff>381000</xdr:colOff>
      <xdr:row>0</xdr:row>
      <xdr:rowOff>171450</xdr:rowOff>
    </xdr:from>
    <xdr:ext cx="7496175" cy="3343275"/>
    <xdr:grpSp>
      <xdr:nvGrpSpPr>
        <xdr:cNvPr id="2" name="Shape 2"/>
        <xdr:cNvGrpSpPr/>
      </xdr:nvGrpSpPr>
      <xdr:grpSpPr>
        <a:xfrm>
          <a:off x="1597913" y="2099198"/>
          <a:ext cx="7505096" cy="3361606"/>
          <a:chOff x="1597913" y="2099198"/>
          <a:chExt cx="7505096" cy="3361606"/>
        </a:xfrm>
      </xdr:grpSpPr>
      <xdr:grpSp>
        <xdr:nvGrpSpPr>
          <xdr:cNvPr id="14" name="Shape 14"/>
          <xdr:cNvGrpSpPr/>
        </xdr:nvGrpSpPr>
        <xdr:grpSpPr>
          <a:xfrm>
            <a:off x="1597913" y="2099198"/>
            <a:ext cx="7505096" cy="3361606"/>
            <a:chOff x="4914900" y="174790"/>
            <a:chExt cx="7874186" cy="3432960"/>
          </a:xfrm>
        </xdr:grpSpPr>
        <xdr:sp>
          <xdr:nvSpPr>
            <xdr:cNvPr id="4" name="Shape 4"/>
            <xdr:cNvSpPr/>
          </xdr:nvSpPr>
          <xdr:spPr>
            <a:xfrm>
              <a:off x="4914900" y="184150"/>
              <a:ext cx="7864825" cy="34142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5" name="Shape 15"/>
            <xdr:cNvSpPr/>
          </xdr:nvSpPr>
          <xdr:spPr>
            <a:xfrm>
              <a:off x="4914900" y="1051158"/>
              <a:ext cx="1097280" cy="1097280"/>
            </a:xfrm>
            <a:prstGeom prst="ellipse">
              <a:avLst/>
            </a:prstGeom>
            <a:solidFill>
              <a:schemeClr val="accent4"/>
            </a:solidFill>
            <a:ln cap="flat" cmpd="sng" w="12700">
              <a:solidFill>
                <a:srgbClr val="BA8C00"/>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100">
                  <a:solidFill>
                    <a:schemeClr val="lt1"/>
                  </a:solidFill>
                  <a:latin typeface="Calibri"/>
                  <a:ea typeface="Calibri"/>
                  <a:cs typeface="Calibri"/>
                  <a:sym typeface="Calibri"/>
                </a:rPr>
                <a:t>Sun</a:t>
              </a:r>
              <a:endParaRPr sz="1400"/>
            </a:p>
          </xdr:txBody>
        </xdr:sp>
        <xdr:sp>
          <xdr:nvSpPr>
            <xdr:cNvPr id="16" name="Shape 16"/>
            <xdr:cNvSpPr/>
          </xdr:nvSpPr>
          <xdr:spPr>
            <a:xfrm>
              <a:off x="9022772" y="1462638"/>
              <a:ext cx="274320" cy="274320"/>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sp>
          <xdr:nvSpPr>
            <xdr:cNvPr id="17" name="Shape 17"/>
            <xdr:cNvSpPr txBox="1"/>
          </xdr:nvSpPr>
          <xdr:spPr>
            <a:xfrm>
              <a:off x="8767675" y="1839285"/>
              <a:ext cx="784514" cy="369332"/>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lang="en-US" sz="1100"/>
                <a:t>Earth</a:t>
              </a:r>
              <a:endParaRPr sz="1400"/>
            </a:p>
          </xdr:txBody>
        </xdr:sp>
        <xdr:pic>
          <xdr:nvPicPr>
            <xdr:cNvPr id="18" name="Shape 18"/>
            <xdr:cNvPicPr preferRelativeResize="0"/>
          </xdr:nvPicPr>
          <xdr:blipFill rotWithShape="1">
            <a:blip r:embed="rId1">
              <a:alphaModFix/>
            </a:blip>
            <a:srcRect b="0" l="0" r="0" t="0"/>
            <a:stretch/>
          </xdr:blipFill>
          <xdr:spPr>
            <a:xfrm>
              <a:off x="6016766" y="174790"/>
              <a:ext cx="6772320" cy="3432960"/>
            </a:xfrm>
            <a:prstGeom prst="rect">
              <a:avLst/>
            </a:prstGeom>
            <a:noFill/>
            <a:ln>
              <a:noFill/>
            </a:ln>
          </xdr:spPr>
        </xdr:pic>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38100</xdr:colOff>
      <xdr:row>2</xdr:row>
      <xdr:rowOff>0</xdr:rowOff>
    </xdr:from>
    <xdr:ext cx="4781550" cy="1400175"/>
    <xdr:grpSp>
      <xdr:nvGrpSpPr>
        <xdr:cNvPr id="2" name="Shape 2"/>
        <xdr:cNvGrpSpPr/>
      </xdr:nvGrpSpPr>
      <xdr:grpSpPr>
        <a:xfrm>
          <a:off x="2955225" y="3079913"/>
          <a:ext cx="4781550" cy="1400175"/>
          <a:chOff x="2955225" y="3079913"/>
          <a:chExt cx="4781550" cy="1400175"/>
        </a:xfrm>
      </xdr:grpSpPr>
      <xdr:grpSp>
        <xdr:nvGrpSpPr>
          <xdr:cNvPr id="3" name="Shape 3"/>
          <xdr:cNvGrpSpPr/>
        </xdr:nvGrpSpPr>
        <xdr:grpSpPr>
          <a:xfrm>
            <a:off x="2955225" y="3079913"/>
            <a:ext cx="4781550" cy="1400175"/>
            <a:chOff x="3130550" y="552450"/>
            <a:chExt cx="5012629" cy="1424464"/>
          </a:xfrm>
        </xdr:grpSpPr>
        <xdr:sp>
          <xdr:nvSpPr>
            <xdr:cNvPr id="4" name="Shape 4"/>
            <xdr:cNvSpPr/>
          </xdr:nvSpPr>
          <xdr:spPr>
            <a:xfrm>
              <a:off x="3130550" y="552450"/>
              <a:ext cx="5012625" cy="14244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 name="Shape 5"/>
            <xdr:cNvSpPr/>
          </xdr:nvSpPr>
          <xdr:spPr>
            <a:xfrm>
              <a:off x="7055542" y="969288"/>
              <a:ext cx="640080" cy="640080"/>
            </a:xfrm>
            <a:prstGeom prst="ellipse">
              <a:avLst/>
            </a:prstGeom>
            <a:solidFill>
              <a:schemeClr val="lt1"/>
            </a:solidFill>
            <a:ln cap="flat" cmpd="sng" w="12700">
              <a:solidFill>
                <a:schemeClr val="dk1"/>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sp>
          <xdr:nvSpPr>
            <xdr:cNvPr id="6" name="Shape 6"/>
            <xdr:cNvSpPr/>
          </xdr:nvSpPr>
          <xdr:spPr>
            <a:xfrm>
              <a:off x="3130550" y="740688"/>
              <a:ext cx="1097280" cy="1097280"/>
            </a:xfrm>
            <a:prstGeom prst="ellipse">
              <a:avLst/>
            </a:prstGeom>
            <a:solidFill>
              <a:schemeClr val="accent4"/>
            </a:solidFill>
            <a:ln cap="flat" cmpd="sng" w="12700">
              <a:solidFill>
                <a:srgbClr val="BA8C00"/>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100">
                  <a:solidFill>
                    <a:schemeClr val="lt1"/>
                  </a:solidFill>
                  <a:latin typeface="Calibri"/>
                  <a:ea typeface="Calibri"/>
                  <a:cs typeface="Calibri"/>
                  <a:sym typeface="Calibri"/>
                </a:rPr>
                <a:t>Sun</a:t>
              </a:r>
              <a:endParaRPr sz="1400"/>
            </a:p>
          </xdr:txBody>
        </xdr:sp>
        <xdr:sp>
          <xdr:nvSpPr>
            <xdr:cNvPr id="7" name="Shape 7"/>
            <xdr:cNvSpPr/>
          </xdr:nvSpPr>
          <xdr:spPr>
            <a:xfrm>
              <a:off x="7238422" y="1152168"/>
              <a:ext cx="274320" cy="274320"/>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sp>
          <xdr:nvSpPr>
            <xdr:cNvPr id="8" name="Shape 8"/>
            <xdr:cNvSpPr txBox="1"/>
          </xdr:nvSpPr>
          <xdr:spPr>
            <a:xfrm>
              <a:off x="6983325" y="1607582"/>
              <a:ext cx="784514" cy="369332"/>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lang="en-US" sz="1100"/>
                <a:t>Earth</a:t>
              </a:r>
              <a:endParaRPr sz="1400"/>
            </a:p>
          </xdr:txBody>
        </xdr:sp>
        <xdr:sp>
          <xdr:nvSpPr>
            <xdr:cNvPr id="9" name="Shape 9"/>
            <xdr:cNvSpPr txBox="1"/>
          </xdr:nvSpPr>
          <xdr:spPr>
            <a:xfrm>
              <a:off x="6607985" y="552450"/>
              <a:ext cx="1535194" cy="369332"/>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lang="en-US" sz="1100"/>
                <a:t>Atmosphere</a:t>
              </a:r>
              <a:endParaRPr sz="1400"/>
            </a:p>
          </xdr:txBody>
        </xdr:sp>
      </xdr:grpSp>
    </xdr:grpSp>
    <xdr:clientData fLocksWithSheet="0"/>
  </xdr:oneCellAnchor>
  <xdr:oneCellAnchor>
    <xdr:from>
      <xdr:col>4</xdr:col>
      <xdr:colOff>57150</xdr:colOff>
      <xdr:row>11</xdr:row>
      <xdr:rowOff>47625</xdr:rowOff>
    </xdr:from>
    <xdr:ext cx="4514850" cy="3038475"/>
    <xdr:sp>
      <xdr:nvSpPr>
        <xdr:cNvPr id="10" name="Shape 10"/>
        <xdr:cNvSpPr txBox="1"/>
      </xdr:nvSpPr>
      <xdr:spPr>
        <a:xfrm>
          <a:off x="3093338" y="2265525"/>
          <a:ext cx="4505325" cy="302895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b="0" sz="1100"/>
        </a:p>
        <a:p>
          <a:pPr indent="0" lvl="0" marL="0" rtl="0" algn="l">
            <a:spcBef>
              <a:spcPts val="0"/>
            </a:spcBef>
            <a:spcAft>
              <a:spcPts val="0"/>
            </a:spcAft>
            <a:buNone/>
          </a:pPr>
          <a:r>
            <a:t/>
          </a:r>
          <a:endParaRPr b="0" sz="1100"/>
        </a:p>
        <a:p>
          <a:pPr indent="0" lvl="0" marL="0" rtl="0" algn="l">
            <a:spcBef>
              <a:spcPts val="0"/>
            </a:spcBef>
            <a:spcAft>
              <a:spcPts val="0"/>
            </a:spcAft>
            <a:buNone/>
          </a:pPr>
          <a:r>
            <a:t/>
          </a:r>
          <a:endParaRPr b="0"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lientData fLocksWithSheet="0"/>
  </xdr:oneCellAnchor>
  <xdr:oneCellAnchor>
    <xdr:from>
      <xdr:col>10</xdr:col>
      <xdr:colOff>552450</xdr:colOff>
      <xdr:row>11</xdr:row>
      <xdr:rowOff>133350</xdr:rowOff>
    </xdr:from>
    <xdr:ext cx="4438650" cy="2914650"/>
    <xdr:sp>
      <xdr:nvSpPr>
        <xdr:cNvPr id="11" name="Shape 11"/>
        <xdr:cNvSpPr txBox="1"/>
      </xdr:nvSpPr>
      <xdr:spPr>
        <a:xfrm>
          <a:off x="3131438" y="2327438"/>
          <a:ext cx="4429125" cy="29051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b="0" i="1" sz="1100">
            <a:latin typeface="Cambria Math"/>
            <a:ea typeface="Cambria Math"/>
            <a:cs typeface="Cambria Math"/>
            <a:sym typeface="Cambria Math"/>
          </a:endParaRPr>
        </a:p>
        <a:p>
          <a:pPr indent="0" lvl="0" marL="0" rtl="0" algn="l">
            <a:spcBef>
              <a:spcPts val="0"/>
            </a:spcBef>
            <a:spcAft>
              <a:spcPts val="0"/>
            </a:spcAft>
            <a:buNone/>
          </a:pPr>
          <a:r>
            <a:t/>
          </a:r>
          <a:endParaRPr i="1" sz="1100">
            <a:latin typeface="Cambria Math"/>
            <a:ea typeface="Cambria Math"/>
            <a:cs typeface="Cambria Math"/>
            <a:sym typeface="Cambria Math"/>
          </a:endParaRPr>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b="0" sz="1100"/>
        </a:p>
        <a:p>
          <a:pPr indent="0" lvl="0" marL="0" rtl="0" algn="l">
            <a:spcBef>
              <a:spcPts val="0"/>
            </a:spcBef>
            <a:spcAft>
              <a:spcPts val="0"/>
            </a:spcAft>
            <a:buNone/>
          </a:pPr>
          <a:r>
            <a:t/>
          </a:r>
          <a:endParaRPr sz="1100"/>
        </a:p>
        <a:p>
          <a:pPr indent="0" lvl="0" marL="0" rtl="0" algn="ctr">
            <a:spcBef>
              <a:spcPts val="0"/>
            </a:spcBef>
            <a:spcAft>
              <a:spcPts val="0"/>
            </a:spcAft>
            <a:buNone/>
          </a:pPr>
          <a:r>
            <a:rPr lang="en-US" sz="1100"/>
            <a:t>If [CO</a:t>
          </a:r>
          <a:r>
            <a:rPr baseline="-25000" lang="en-US" sz="1100"/>
            <a:t>2</a:t>
          </a:r>
          <a:r>
            <a:rPr lang="en-US" sz="1100"/>
            <a:t>] = 400 ppm,  = ~0.64,</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542925</xdr:colOff>
      <xdr:row>6</xdr:row>
      <xdr:rowOff>85725</xdr:rowOff>
    </xdr:from>
    <xdr:ext cx="4343400" cy="26955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200025</xdr:colOff>
      <xdr:row>2</xdr:row>
      <xdr:rowOff>152400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542925</xdr:colOff>
      <xdr:row>29</xdr:row>
      <xdr:rowOff>171450</xdr:rowOff>
    </xdr:from>
    <xdr:ext cx="5448300" cy="42576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9.5"/>
    <col customWidth="1" min="3" max="26" width="7.63"/>
  </cols>
  <sheetData>
    <row r="1" ht="14.25" customHeight="1">
      <c r="A1" s="1" t="s">
        <v>26</v>
      </c>
    </row>
    <row r="2" ht="14.25" customHeight="1"/>
    <row r="3" ht="14.25" customHeight="1"/>
    <row r="4" ht="14.25" customHeight="1">
      <c r="A4" s="1" t="s">
        <v>1</v>
      </c>
      <c r="B4" s="1" t="s">
        <v>2</v>
      </c>
      <c r="C4" s="1" t="s">
        <v>3</v>
      </c>
    </row>
    <row r="5" ht="14.25" customHeight="1">
      <c r="A5" s="1" t="s">
        <v>4</v>
      </c>
      <c r="B5" s="1">
        <f>1.21*10^17</f>
        <v>1.21E+17</v>
      </c>
      <c r="C5" s="1" t="s">
        <v>27</v>
      </c>
    </row>
    <row r="6" ht="14.25" customHeight="1">
      <c r="A6" s="1" t="s">
        <v>6</v>
      </c>
      <c r="B6" s="1">
        <v>0.96</v>
      </c>
    </row>
    <row r="7" ht="14.25" customHeight="1">
      <c r="A7" s="1" t="s">
        <v>28</v>
      </c>
      <c r="B7" s="1">
        <f>5.06*10^14</f>
        <v>506000000000000</v>
      </c>
      <c r="C7" s="1" t="s">
        <v>29</v>
      </c>
    </row>
    <row r="8" ht="14.25" customHeight="1">
      <c r="A8" s="1" t="s">
        <v>8</v>
      </c>
      <c r="B8" s="1">
        <f>5.67*10^-8</f>
        <v>0.0000000567</v>
      </c>
      <c r="C8" s="1" t="s">
        <v>9</v>
      </c>
    </row>
    <row r="9" ht="14.25" customHeight="1"/>
    <row r="10" ht="14.25" customHeight="1"/>
    <row r="11" ht="14.25" customHeight="1"/>
    <row r="12" ht="14.25" customHeight="1">
      <c r="A12" s="1" t="s">
        <v>18</v>
      </c>
    </row>
    <row r="13" ht="14.25" customHeight="1">
      <c r="A13" s="1" t="s">
        <v>19</v>
      </c>
    </row>
    <row r="14" ht="14.25" customHeight="1">
      <c r="A14" s="1" t="s">
        <v>20</v>
      </c>
      <c r="B14" s="1">
        <f>B5/ (B6*B7*B8)</f>
        <v>4393195818</v>
      </c>
      <c r="C14" s="1" t="s">
        <v>21</v>
      </c>
    </row>
    <row r="15" ht="14.25" customHeight="1">
      <c r="A15" s="1" t="s">
        <v>22</v>
      </c>
      <c r="B15" s="1">
        <f>SQRT(SQRT(B14))</f>
        <v>257.4513304</v>
      </c>
      <c r="C15" s="1" t="s">
        <v>23</v>
      </c>
    </row>
    <row r="16" ht="13.5" customHeight="1"/>
    <row r="17" ht="14.25" customHeight="1"/>
    <row r="18" ht="14.25" customHeight="1">
      <c r="A18" s="2" t="s">
        <v>24</v>
      </c>
      <c r="B18" s="3">
        <f>CONVERT(B15,"K","F")</f>
        <v>3.742394684</v>
      </c>
      <c r="C18" s="4" t="s">
        <v>25</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10.0"/>
    <col customWidth="1" min="3" max="26" width="7.63"/>
  </cols>
  <sheetData>
    <row r="1" ht="14.25" customHeight="1">
      <c r="A1" s="1" t="s">
        <v>0</v>
      </c>
    </row>
    <row r="2" ht="14.25" customHeight="1"/>
    <row r="3" ht="14.25" customHeight="1"/>
    <row r="4" ht="14.25" customHeight="1">
      <c r="A4" s="1" t="s">
        <v>1</v>
      </c>
      <c r="B4" s="1" t="s">
        <v>2</v>
      </c>
      <c r="C4" s="1" t="s">
        <v>3</v>
      </c>
    </row>
    <row r="5" ht="14.25" customHeight="1">
      <c r="A5" s="1" t="s">
        <v>4</v>
      </c>
      <c r="B5" s="1">
        <v>1370.0</v>
      </c>
      <c r="C5" s="1" t="s">
        <v>5</v>
      </c>
    </row>
    <row r="6" ht="14.25" customHeight="1">
      <c r="A6" s="1" t="s">
        <v>6</v>
      </c>
      <c r="B6" s="1">
        <v>0.96</v>
      </c>
    </row>
    <row r="7" ht="14.25" customHeight="1">
      <c r="A7" s="1" t="s">
        <v>7</v>
      </c>
      <c r="B7" s="1">
        <v>0.3</v>
      </c>
    </row>
    <row r="8" ht="14.25" customHeight="1">
      <c r="A8" s="1" t="s">
        <v>8</v>
      </c>
      <c r="B8" s="1">
        <f>5.67*10^-8</f>
        <v>0.0000000567</v>
      </c>
      <c r="C8" s="1" t="s">
        <v>9</v>
      </c>
    </row>
    <row r="9" ht="14.25" customHeight="1"/>
    <row r="10" ht="14.25" customHeight="1">
      <c r="A10" s="1" t="s">
        <v>10</v>
      </c>
    </row>
    <row r="11" ht="14.25" customHeight="1">
      <c r="A11" s="1" t="s">
        <v>11</v>
      </c>
      <c r="B11" s="1">
        <v>280.0</v>
      </c>
      <c r="C11" s="1" t="s">
        <v>12</v>
      </c>
      <c r="D11" s="1" t="s">
        <v>13</v>
      </c>
    </row>
    <row r="12" ht="14.25" customHeight="1">
      <c r="A12" s="1" t="s">
        <v>14</v>
      </c>
      <c r="B12" s="1">
        <v>410.0</v>
      </c>
      <c r="C12" s="1" t="s">
        <v>12</v>
      </c>
      <c r="D12" s="1" t="s">
        <v>15</v>
      </c>
    </row>
    <row r="13" ht="14.25" customHeight="1">
      <c r="A13" s="1" t="s">
        <v>16</v>
      </c>
      <c r="B13" s="1">
        <f>5.35*LN(B12/B11)</f>
        <v>2.040316427</v>
      </c>
      <c r="C13" s="1" t="s">
        <v>5</v>
      </c>
    </row>
    <row r="14" ht="14.25" customHeight="1"/>
    <row r="15" ht="14.25" customHeight="1"/>
    <row r="16" ht="13.5" customHeight="1">
      <c r="A16" s="1" t="s">
        <v>17</v>
      </c>
      <c r="B16" s="1">
        <f>-0.000070485*B12+0.66951</f>
        <v>0.64061115</v>
      </c>
    </row>
    <row r="17" ht="14.25" customHeight="1"/>
    <row r="18" ht="14.25" customHeight="1"/>
    <row r="19" ht="14.25" customHeight="1"/>
    <row r="20" ht="14.25" customHeight="1">
      <c r="A20" s="1" t="s">
        <v>18</v>
      </c>
    </row>
    <row r="21" ht="14.25" customHeight="1">
      <c r="A21" s="1" t="s">
        <v>19</v>
      </c>
    </row>
    <row r="22" ht="14.25" customHeight="1">
      <c r="A22" s="1" t="s">
        <v>20</v>
      </c>
      <c r="B22" s="1">
        <f>((1-B7)*B5+B13)/(B16*4*B6*B8)</f>
        <v>6890215900</v>
      </c>
      <c r="C22" s="1" t="s">
        <v>21</v>
      </c>
    </row>
    <row r="23" ht="14.25" customHeight="1">
      <c r="A23" s="1" t="s">
        <v>22</v>
      </c>
      <c r="B23" s="1">
        <f>SQRT(SQRT(B22))</f>
        <v>288.1099172</v>
      </c>
      <c r="C23" s="1" t="s">
        <v>23</v>
      </c>
    </row>
    <row r="24" ht="14.25" customHeight="1"/>
    <row r="25" ht="14.25" customHeight="1"/>
    <row r="26" ht="14.25" customHeight="1">
      <c r="A26" s="2" t="s">
        <v>24</v>
      </c>
      <c r="B26" s="3">
        <f>CONVERT(B23,"K","F")</f>
        <v>58.92785091</v>
      </c>
      <c r="C26" s="4" t="s">
        <v>25</v>
      </c>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2.88"/>
    <col customWidth="1" min="3" max="3" width="18.25"/>
    <col customWidth="1" min="4" max="26" width="7.63"/>
  </cols>
  <sheetData>
    <row r="1" ht="14.25" customHeight="1">
      <c r="A1" s="1" t="s">
        <v>46</v>
      </c>
    </row>
    <row r="2" ht="14.25" customHeight="1">
      <c r="A2" s="1" t="s">
        <v>47</v>
      </c>
    </row>
    <row r="3" ht="14.25" customHeight="1">
      <c r="A3" s="1" t="s">
        <v>48</v>
      </c>
    </row>
    <row r="4" ht="14.25" customHeight="1"/>
    <row r="5" ht="14.25" customHeight="1">
      <c r="A5" s="1" t="s">
        <v>49</v>
      </c>
      <c r="B5" s="1" t="s">
        <v>50</v>
      </c>
      <c r="C5" s="1" t="s">
        <v>51</v>
      </c>
    </row>
    <row r="6" ht="14.25" customHeight="1">
      <c r="A6" s="1">
        <v>1880.0</v>
      </c>
      <c r="B6" s="5">
        <v>290.050442477874</v>
      </c>
      <c r="C6" s="6">
        <f t="shared" ref="C6:C33" si="1">CONVERT(SQRT(SQRT(((1-0.3)*1370+5.35*LN(B6/280))/((-0.000070485*B6+0.66951)*4*0.96*0.0000000567))),"K","F")</f>
        <v>56.98158203</v>
      </c>
      <c r="D6" s="1" t="s">
        <v>52</v>
      </c>
    </row>
    <row r="7" ht="14.25" customHeight="1">
      <c r="A7" s="1">
        <v>1885.0</v>
      </c>
      <c r="B7" s="5">
        <v>291.274301984628</v>
      </c>
      <c r="C7" s="6">
        <f t="shared" si="1"/>
        <v>57.00178326</v>
      </c>
    </row>
    <row r="8" ht="14.25" customHeight="1">
      <c r="A8" s="1">
        <v>1890.0</v>
      </c>
      <c r="B8" s="5">
        <v>292.719030540174</v>
      </c>
      <c r="C8" s="6">
        <f t="shared" si="1"/>
        <v>57.0256177</v>
      </c>
    </row>
    <row r="9" ht="14.25" customHeight="1">
      <c r="A9" s="1">
        <v>1895.0</v>
      </c>
      <c r="B9" s="5">
        <v>294.161648097216</v>
      </c>
      <c r="C9" s="6">
        <f t="shared" si="1"/>
        <v>57.04940397</v>
      </c>
    </row>
    <row r="10" ht="14.25" customHeight="1">
      <c r="A10" s="1">
        <v>1900.0</v>
      </c>
      <c r="B10" s="5">
        <v>295.353483397701</v>
      </c>
      <c r="C10" s="6">
        <f t="shared" si="1"/>
        <v>57.06904534</v>
      </c>
    </row>
    <row r="11" ht="14.25" customHeight="1">
      <c r="A11" s="1">
        <v>1905.0</v>
      </c>
      <c r="B11" s="5">
        <v>296.574913904564</v>
      </c>
      <c r="C11" s="6">
        <f t="shared" si="1"/>
        <v>57.08916523</v>
      </c>
    </row>
    <row r="12" ht="14.25" customHeight="1">
      <c r="A12" s="1">
        <v>1910.0</v>
      </c>
      <c r="B12" s="5">
        <v>299.277551468572</v>
      </c>
      <c r="C12" s="6">
        <f t="shared" si="1"/>
        <v>57.13365147</v>
      </c>
    </row>
    <row r="13" ht="14.25" customHeight="1">
      <c r="A13" s="1">
        <v>1915.0</v>
      </c>
      <c r="B13" s="5">
        <v>300.267774286862</v>
      </c>
      <c r="C13" s="6">
        <f t="shared" si="1"/>
        <v>57.14993975</v>
      </c>
    </row>
    <row r="14" ht="14.25" customHeight="1">
      <c r="A14" s="1">
        <v>1920.0</v>
      </c>
      <c r="B14" s="5">
        <v>301.314009672753</v>
      </c>
      <c r="C14" s="6">
        <f t="shared" si="1"/>
        <v>57.167143</v>
      </c>
    </row>
    <row r="15" ht="14.25" customHeight="1">
      <c r="A15" s="1">
        <v>1925.0</v>
      </c>
      <c r="B15" s="5">
        <v>304.011586944335</v>
      </c>
      <c r="C15" s="6">
        <f t="shared" si="1"/>
        <v>57.21146948</v>
      </c>
    </row>
    <row r="16" ht="14.25" customHeight="1">
      <c r="A16" s="1">
        <v>1930.0</v>
      </c>
      <c r="B16" s="5">
        <v>305.575679953513</v>
      </c>
      <c r="C16" s="6">
        <f t="shared" si="1"/>
        <v>57.23715123</v>
      </c>
    </row>
    <row r="17" ht="14.25" customHeight="1">
      <c r="A17" s="1">
        <v>1935.0</v>
      </c>
      <c r="B17" s="5">
        <v>306.408158065146</v>
      </c>
      <c r="C17" s="6">
        <f t="shared" si="1"/>
        <v>57.25081447</v>
      </c>
    </row>
    <row r="18" ht="14.25" customHeight="1">
      <c r="A18" s="1">
        <v>1940.0</v>
      </c>
      <c r="B18" s="5">
        <v>307.222062571594</v>
      </c>
      <c r="C18" s="6">
        <f t="shared" si="1"/>
        <v>57.26416906</v>
      </c>
    </row>
    <row r="19" ht="14.25" customHeight="1">
      <c r="A19" s="1">
        <v>1945.0</v>
      </c>
      <c r="B19" s="5">
        <v>308.912799052032</v>
      </c>
      <c r="C19" s="6">
        <f t="shared" si="1"/>
        <v>57.29189888</v>
      </c>
    </row>
    <row r="20" ht="14.25" customHeight="1">
      <c r="A20" s="1">
        <v>1950.0</v>
      </c>
      <c r="B20" s="5">
        <v>311.10057452875</v>
      </c>
      <c r="C20" s="6">
        <f t="shared" si="1"/>
        <v>57.32775717</v>
      </c>
    </row>
    <row r="21" ht="14.25" customHeight="1">
      <c r="A21" s="1">
        <v>1955.0</v>
      </c>
      <c r="B21" s="5">
        <v>313.711070988629</v>
      </c>
      <c r="C21" s="6">
        <f t="shared" si="1"/>
        <v>57.37050998</v>
      </c>
    </row>
    <row r="22" ht="14.25" customHeight="1">
      <c r="A22" s="1">
        <v>1960.0</v>
      </c>
      <c r="B22" s="5">
        <v>316.916207901195</v>
      </c>
      <c r="C22" s="6">
        <f t="shared" si="1"/>
        <v>57.42295194</v>
      </c>
    </row>
    <row r="23" ht="14.25" customHeight="1">
      <c r="A23" s="1">
        <v>1965.0</v>
      </c>
      <c r="B23" s="5">
        <v>320.296936215043</v>
      </c>
      <c r="C23" s="6">
        <f t="shared" si="1"/>
        <v>57.47820942</v>
      </c>
    </row>
    <row r="24" ht="14.25" customHeight="1">
      <c r="A24" s="1">
        <v>1970.0</v>
      </c>
      <c r="B24" s="5">
        <v>325.651826633914</v>
      </c>
      <c r="C24" s="6">
        <f t="shared" si="1"/>
        <v>57.56561768</v>
      </c>
      <c r="F24" s="1" t="s">
        <v>53</v>
      </c>
    </row>
    <row r="25" ht="14.25" customHeight="1">
      <c r="A25" s="1">
        <v>1975.0</v>
      </c>
      <c r="B25" s="5">
        <v>331.186094561403</v>
      </c>
      <c r="C25" s="6">
        <f t="shared" si="1"/>
        <v>57.65580984</v>
      </c>
    </row>
    <row r="26" ht="14.25" customHeight="1">
      <c r="A26" s="1">
        <v>1980.0</v>
      </c>
      <c r="B26" s="5">
        <v>338.720078833316</v>
      </c>
      <c r="C26" s="6">
        <f t="shared" si="1"/>
        <v>57.77836836</v>
      </c>
      <c r="E26" s="7" t="s">
        <v>54</v>
      </c>
    </row>
    <row r="27" ht="14.25" customHeight="1">
      <c r="A27" s="1">
        <v>1985.0</v>
      </c>
      <c r="B27" s="5">
        <v>346.176672149037</v>
      </c>
      <c r="C27" s="6">
        <f t="shared" si="1"/>
        <v>57.89942935</v>
      </c>
    </row>
    <row r="28" ht="14.25" customHeight="1">
      <c r="A28" s="1">
        <v>1990.0</v>
      </c>
      <c r="B28" s="5">
        <v>354.382685613668</v>
      </c>
      <c r="C28" s="6">
        <f t="shared" si="1"/>
        <v>58.03240111</v>
      </c>
    </row>
    <row r="29" ht="14.25" customHeight="1">
      <c r="A29" s="1">
        <v>1995.0</v>
      </c>
      <c r="B29" s="5">
        <v>360.993134043823</v>
      </c>
      <c r="C29" s="6">
        <f t="shared" si="1"/>
        <v>58.13933496</v>
      </c>
      <c r="F29" s="1" t="s">
        <v>55</v>
      </c>
    </row>
    <row r="30" ht="14.25" customHeight="1">
      <c r="A30" s="1">
        <v>2000.0</v>
      </c>
      <c r="B30" s="5">
        <v>369.791022580038</v>
      </c>
      <c r="C30" s="6">
        <f t="shared" si="1"/>
        <v>58.28141747</v>
      </c>
    </row>
    <row r="31" ht="14.25" customHeight="1">
      <c r="A31" s="1">
        <v>2005.0</v>
      </c>
      <c r="B31" s="5">
        <v>380.025928596267</v>
      </c>
      <c r="C31" s="6">
        <f t="shared" si="1"/>
        <v>58.44639213</v>
      </c>
    </row>
    <row r="32" ht="14.25" customHeight="1">
      <c r="A32" s="1">
        <v>2010.0</v>
      </c>
      <c r="B32" s="5">
        <v>389.961284479784</v>
      </c>
      <c r="C32" s="6">
        <f t="shared" si="1"/>
        <v>58.60624091</v>
      </c>
    </row>
    <row r="33" ht="14.25" customHeight="1">
      <c r="A33" s="1">
        <v>2015.0</v>
      </c>
      <c r="B33" s="1">
        <v>400.0</v>
      </c>
      <c r="C33" s="6">
        <f t="shared" si="1"/>
        <v>58.76748079</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E26:Z27"/>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9.5"/>
    <col customWidth="1" min="3" max="26" width="7.63"/>
  </cols>
  <sheetData>
    <row r="1" ht="14.25" customHeight="1"/>
    <row r="2" ht="14.25" customHeight="1">
      <c r="A2" s="1" t="s">
        <v>30</v>
      </c>
      <c r="B2" s="1">
        <v>0.3</v>
      </c>
      <c r="E2" s="1" t="s">
        <v>31</v>
      </c>
      <c r="F2" s="1">
        <v>0.644</v>
      </c>
      <c r="K2" s="1" t="s">
        <v>32</v>
      </c>
      <c r="L2" s="1" t="s">
        <v>33</v>
      </c>
    </row>
    <row r="3" ht="14.25" customHeight="1">
      <c r="A3" s="1" t="s">
        <v>34</v>
      </c>
      <c r="B3" s="1">
        <v>1370.0</v>
      </c>
      <c r="C3" s="1" t="s">
        <v>5</v>
      </c>
      <c r="G3" s="1" t="s">
        <v>35</v>
      </c>
      <c r="K3" s="1">
        <v>560.0</v>
      </c>
      <c r="L3" s="1">
        <v>0.629</v>
      </c>
    </row>
    <row r="4" ht="14.25" customHeight="1">
      <c r="A4" s="1" t="s">
        <v>6</v>
      </c>
      <c r="B4" s="1">
        <v>0.96</v>
      </c>
      <c r="E4" s="1" t="s">
        <v>36</v>
      </c>
      <c r="F4" s="1">
        <f>-0.000070485*B9+0.66951</f>
        <v>0.64061115</v>
      </c>
      <c r="G4" s="1" t="s">
        <v>37</v>
      </c>
      <c r="K4" s="1">
        <v>410.0</v>
      </c>
      <c r="L4" s="1">
        <v>0.645</v>
      </c>
      <c r="N4" s="1">
        <v>400.0</v>
      </c>
      <c r="O4" s="1">
        <v>0.644</v>
      </c>
    </row>
    <row r="5" ht="14.25" customHeight="1">
      <c r="A5" s="1" t="s">
        <v>38</v>
      </c>
      <c r="B5" s="1">
        <f>5.67*10^-8</f>
        <v>0.0000000567</v>
      </c>
      <c r="C5" s="1" t="s">
        <v>9</v>
      </c>
      <c r="G5" s="1" t="s">
        <v>39</v>
      </c>
      <c r="K5" s="1">
        <v>280.0</v>
      </c>
      <c r="L5" s="1">
        <v>0.653</v>
      </c>
    </row>
    <row r="6" ht="14.25" customHeight="1"/>
    <row r="7" ht="14.25" customHeight="1">
      <c r="A7" s="1" t="s">
        <v>40</v>
      </c>
    </row>
    <row r="8" ht="14.25" customHeight="1">
      <c r="A8" s="1" t="s">
        <v>11</v>
      </c>
      <c r="B8" s="1">
        <v>280.0</v>
      </c>
      <c r="C8" s="1" t="s">
        <v>12</v>
      </c>
      <c r="G8" s="1" t="s">
        <v>32</v>
      </c>
      <c r="H8" s="1" t="s">
        <v>41</v>
      </c>
      <c r="I8" s="1" t="s">
        <v>42</v>
      </c>
      <c r="J8" s="1" t="s">
        <v>33</v>
      </c>
      <c r="K8" s="1" t="s">
        <v>43</v>
      </c>
    </row>
    <row r="9" ht="14.25" customHeight="1">
      <c r="A9" s="1" t="s">
        <v>14</v>
      </c>
      <c r="B9" s="1">
        <v>410.0</v>
      </c>
      <c r="C9" s="1" t="s">
        <v>12</v>
      </c>
      <c r="G9" s="1">
        <v>300.0</v>
      </c>
      <c r="H9" s="1">
        <f t="shared" ref="H9:H14" si="1">5.35*LN(G9/$B$8)</f>
        <v>0.3691118625</v>
      </c>
      <c r="I9" s="1">
        <v>57.15</v>
      </c>
      <c r="J9" s="1">
        <v>0.6483420992692762</v>
      </c>
      <c r="K9" s="1">
        <f t="shared" ref="K9:K14" si="2">CONVERT(SQRT(SQRT(((1-$B$2)*$B$3+H9)/(J9*4*$B$4*$B$5))), "K","F")</f>
        <v>57.14999972</v>
      </c>
    </row>
    <row r="10" ht="14.25" customHeight="1">
      <c r="G10" s="1">
        <v>320.0</v>
      </c>
      <c r="H10" s="1">
        <f t="shared" si="1"/>
        <v>0.7143929505</v>
      </c>
      <c r="I10" s="1">
        <v>57.45</v>
      </c>
      <c r="J10" s="1">
        <v>0.6470717007297632</v>
      </c>
      <c r="K10" s="1">
        <f t="shared" si="2"/>
        <v>57.44999985</v>
      </c>
    </row>
    <row r="11" ht="14.25" customHeight="1">
      <c r="A11" s="1" t="s">
        <v>44</v>
      </c>
      <c r="B11" s="1">
        <f>5.35*LN(B9/B8)</f>
        <v>2.040316427</v>
      </c>
      <c r="C11" s="1" t="s">
        <v>5</v>
      </c>
      <c r="G11" s="1">
        <v>340.0</v>
      </c>
      <c r="H11" s="1">
        <f t="shared" si="1"/>
        <v>1.038734677</v>
      </c>
      <c r="I11" s="1">
        <v>57.75</v>
      </c>
      <c r="J11" s="1">
        <v>0.6457904922316593</v>
      </c>
      <c r="K11" s="1">
        <f t="shared" si="2"/>
        <v>57.74999993</v>
      </c>
    </row>
    <row r="12" ht="14.25" customHeight="1">
      <c r="F12" s="1">
        <v>56.81530590360067</v>
      </c>
      <c r="G12" s="1">
        <v>360.0</v>
      </c>
      <c r="H12" s="1">
        <f t="shared" si="1"/>
        <v>1.344532191</v>
      </c>
      <c r="I12" s="1">
        <v>58.15</v>
      </c>
      <c r="J12" s="1">
        <v>0.6440024561655503</v>
      </c>
      <c r="K12" s="1">
        <f t="shared" si="2"/>
        <v>58.14999998</v>
      </c>
    </row>
    <row r="13" ht="14.25" customHeight="1">
      <c r="A13" s="1" t="s">
        <v>20</v>
      </c>
      <c r="B13" s="1">
        <f>((1-B2)*B3+B11)/(F4*4*B4*B5)</f>
        <v>6890215900</v>
      </c>
      <c r="G13" s="1">
        <v>380.0</v>
      </c>
      <c r="H13" s="1">
        <f t="shared" si="1"/>
        <v>1.633791825</v>
      </c>
      <c r="I13" s="1">
        <v>58.6</v>
      </c>
      <c r="J13" s="1">
        <v>0.6419619916007326</v>
      </c>
      <c r="K13" s="1">
        <f t="shared" si="2"/>
        <v>58.59999973</v>
      </c>
    </row>
    <row r="14" ht="14.25" customHeight="1">
      <c r="A14" s="1" t="s">
        <v>22</v>
      </c>
      <c r="B14" s="1">
        <f>SQRT(SQRT(B13))</f>
        <v>288.1099172</v>
      </c>
      <c r="C14" s="1" t="s">
        <v>23</v>
      </c>
      <c r="D14" s="1" t="s">
        <v>45</v>
      </c>
      <c r="E14" s="1">
        <f>CONVERT(B14,"K","F")</f>
        <v>58.92785091</v>
      </c>
      <c r="F14" s="1">
        <f>E14-F12</f>
        <v>2.112545006</v>
      </c>
      <c r="G14" s="1">
        <v>400.0</v>
      </c>
      <c r="H14" s="1">
        <f t="shared" si="1"/>
        <v>1.90821095</v>
      </c>
      <c r="I14" s="1">
        <v>58.65</v>
      </c>
      <c r="J14" s="1">
        <v>0.6418976336685721</v>
      </c>
      <c r="K14" s="1">
        <f t="shared" si="2"/>
        <v>58.64999975</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